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client\Desktop\"/>
    </mc:Choice>
  </mc:AlternateContent>
  <bookViews>
    <workbookView xWindow="0" yWindow="0" windowWidth="19485" windowHeight="8235" tabRatio="624" firstSheet="7" activeTab="14"/>
  </bookViews>
  <sheets>
    <sheet name="Anticipazioni tesoreria" sheetId="20" r:id="rId1"/>
    <sheet name="Equilibri di bilancio 2022" sheetId="27" r:id="rId2"/>
    <sheet name="Entrate e spese non Rip." sheetId="21" r:id="rId3"/>
    <sheet name="Riacc. Straord." sheetId="14" r:id="rId4"/>
    <sheet name="Risultato di amm. 2022" sheetId="28" r:id="rId5"/>
    <sheet name="Risultato di amm. 2023" sheetId="31" r:id="rId6"/>
    <sheet name="Evoluzione del risultato amm.ne" sheetId="5" r:id="rId7"/>
    <sheet name="Gestione competenza" sheetId="6" r:id="rId8"/>
    <sheet name="Capacità riscossione" sheetId="7" r:id="rId9"/>
    <sheet name="Gestione residui" sheetId="29" r:id="rId10"/>
    <sheet name="Debiti fuori bilancio" sheetId="22" r:id="rId11"/>
    <sheet name="Servizi Conto Terzi" sheetId="23" r:id="rId12"/>
    <sheet name="Indebitamento" sheetId="11" r:id="rId13"/>
    <sheet name="Servizi domanda ind.le" sheetId="24" r:id="rId14"/>
    <sheet name="Spesa organi politici" sheetId="26" r:id="rId15"/>
    <sheet name="Dinamica retributiva" sheetId="25" r:id="rId16"/>
  </sheets>
  <definedNames>
    <definedName name="_ftn1" localSheetId="1">'Equilibri di bilancio 2022'!$A$77</definedName>
    <definedName name="_ftnref1" localSheetId="1">'Equilibri di bilancio 2022'!$C$2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6" l="1"/>
  <c r="D9" i="26"/>
  <c r="D39" i="22"/>
  <c r="D38" i="22"/>
  <c r="F52" i="29"/>
  <c r="C52" i="29"/>
  <c r="B52" i="29"/>
  <c r="E35" i="29"/>
  <c r="E36" i="29"/>
  <c r="E37" i="29"/>
  <c r="E38" i="29"/>
  <c r="E39" i="29"/>
  <c r="E32" i="23"/>
  <c r="D41" i="29"/>
  <c r="C41" i="29"/>
  <c r="B41" i="29"/>
  <c r="E41" i="6"/>
  <c r="K27" i="5"/>
  <c r="K25" i="5"/>
  <c r="C11" i="5"/>
  <c r="D11" i="5"/>
  <c r="E11" i="5"/>
  <c r="F11" i="5"/>
  <c r="G11" i="5"/>
  <c r="H11" i="5"/>
  <c r="I11" i="5"/>
  <c r="J11" i="5"/>
  <c r="C25" i="5"/>
  <c r="D25" i="5"/>
  <c r="E25" i="5"/>
  <c r="F25" i="5"/>
  <c r="G25" i="5"/>
  <c r="H25" i="5"/>
  <c r="I25" i="5"/>
  <c r="J25" i="5"/>
  <c r="C37" i="27"/>
  <c r="C35" i="27"/>
  <c r="C40" i="22"/>
  <c r="E28" i="11"/>
  <c r="E11" i="11"/>
  <c r="E43" i="23"/>
  <c r="I32" i="23"/>
  <c r="I16" i="23"/>
  <c r="E16" i="23"/>
  <c r="L28" i="29"/>
  <c r="M28" i="29"/>
  <c r="K28" i="29"/>
  <c r="M27" i="29"/>
  <c r="M24" i="29"/>
  <c r="M22" i="29"/>
  <c r="K20" i="29"/>
  <c r="M19" i="29"/>
  <c r="M17" i="29"/>
  <c r="M15" i="29"/>
  <c r="L13" i="29"/>
  <c r="K13" i="29"/>
  <c r="L11" i="29"/>
  <c r="M11" i="29"/>
  <c r="K11" i="29"/>
  <c r="M10" i="29"/>
  <c r="M9" i="29"/>
  <c r="M8" i="29"/>
  <c r="L11" i="7"/>
  <c r="K11" i="7"/>
  <c r="M10" i="7"/>
  <c r="M9" i="7"/>
  <c r="M8" i="7"/>
  <c r="E28" i="6"/>
  <c r="E25" i="6"/>
  <c r="E22" i="6"/>
  <c r="E8" i="6"/>
  <c r="E11" i="6"/>
  <c r="E15" i="21"/>
  <c r="B22" i="5"/>
  <c r="B23" i="5"/>
  <c r="D16" i="20"/>
  <c r="C16" i="20"/>
  <c r="B16" i="20"/>
  <c r="E7" i="25"/>
  <c r="E9" i="25"/>
  <c r="E12" i="25"/>
  <c r="E15" i="25"/>
  <c r="E17" i="25"/>
  <c r="E16" i="25"/>
  <c r="D16" i="25"/>
  <c r="C16" i="25"/>
  <c r="B16" i="25"/>
  <c r="K36" i="24"/>
  <c r="G38" i="24"/>
  <c r="K38" i="24"/>
  <c r="K39" i="24"/>
  <c r="B40" i="22"/>
  <c r="D40" i="22"/>
  <c r="D43" i="22"/>
  <c r="I32" i="22"/>
  <c r="H32" i="22"/>
  <c r="K11" i="5"/>
  <c r="B8" i="5"/>
  <c r="B9" i="5"/>
  <c r="E12" i="31"/>
  <c r="E15" i="31"/>
  <c r="E8" i="31"/>
  <c r="E9" i="31"/>
  <c r="E11" i="31"/>
  <c r="E7" i="31"/>
  <c r="C27" i="31"/>
  <c r="C35" i="31"/>
  <c r="E18" i="28"/>
  <c r="G10" i="7"/>
  <c r="G9" i="7"/>
  <c r="G8" i="7"/>
  <c r="D10" i="7"/>
  <c r="D9" i="7"/>
  <c r="D8" i="7"/>
  <c r="K29" i="24"/>
  <c r="K28" i="24"/>
  <c r="K26" i="24"/>
  <c r="K19" i="24"/>
  <c r="K18" i="24"/>
  <c r="K9" i="24"/>
  <c r="C27" i="28"/>
  <c r="C35" i="28"/>
  <c r="C38" i="28"/>
  <c r="B11" i="26"/>
  <c r="C11" i="26"/>
  <c r="E11" i="26"/>
  <c r="B9" i="25"/>
  <c r="C9" i="25"/>
  <c r="D9" i="25"/>
  <c r="D12" i="25"/>
  <c r="D15" i="25"/>
  <c r="D17" i="25"/>
  <c r="B12" i="25"/>
  <c r="B15" i="25"/>
  <c r="B17" i="25"/>
  <c r="C12" i="25"/>
  <c r="C15" i="25"/>
  <c r="C17" i="25"/>
  <c r="K6" i="24"/>
  <c r="K8" i="24"/>
  <c r="B11" i="11"/>
  <c r="C11" i="11"/>
  <c r="D11" i="11"/>
  <c r="B28" i="11"/>
  <c r="C28" i="11"/>
  <c r="D28" i="11"/>
  <c r="B16" i="23"/>
  <c r="C16" i="23"/>
  <c r="D16" i="23"/>
  <c r="F16" i="23"/>
  <c r="G16" i="23"/>
  <c r="H16" i="23"/>
  <c r="B32" i="23"/>
  <c r="C32" i="23"/>
  <c r="D32" i="23"/>
  <c r="F32" i="23"/>
  <c r="G32" i="23"/>
  <c r="H32" i="23"/>
  <c r="B43" i="23"/>
  <c r="C43" i="23"/>
  <c r="D43" i="23"/>
  <c r="G9" i="22"/>
  <c r="G11" i="22"/>
  <c r="G13" i="22"/>
  <c r="G15" i="22"/>
  <c r="G17" i="22"/>
  <c r="B19" i="22"/>
  <c r="C19" i="22"/>
  <c r="D19" i="22"/>
  <c r="C32" i="22"/>
  <c r="D32" i="22"/>
  <c r="E32" i="22"/>
  <c r="F32" i="22"/>
  <c r="G32" i="22"/>
  <c r="D8" i="29"/>
  <c r="G8" i="29"/>
  <c r="J8" i="29"/>
  <c r="D9" i="29"/>
  <c r="G9" i="29"/>
  <c r="J9" i="29"/>
  <c r="D10" i="29"/>
  <c r="G10" i="29"/>
  <c r="J10" i="29"/>
  <c r="B11" i="29"/>
  <c r="B20" i="29"/>
  <c r="C11" i="29"/>
  <c r="C20" i="29"/>
  <c r="D20" i="29"/>
  <c r="D11" i="29"/>
  <c r="E11" i="29"/>
  <c r="E20" i="29"/>
  <c r="F11" i="29"/>
  <c r="F20" i="29"/>
  <c r="H11" i="29"/>
  <c r="H20" i="29"/>
  <c r="I11" i="29"/>
  <c r="B13" i="29"/>
  <c r="C13" i="29"/>
  <c r="D13" i="29"/>
  <c r="E13" i="29"/>
  <c r="F13" i="29"/>
  <c r="H13" i="29"/>
  <c r="J13" i="29"/>
  <c r="I13" i="29"/>
  <c r="G15" i="29"/>
  <c r="J15" i="29"/>
  <c r="D17" i="29"/>
  <c r="G17" i="29"/>
  <c r="J17" i="29"/>
  <c r="D19" i="29"/>
  <c r="G19" i="29"/>
  <c r="J19" i="29"/>
  <c r="D22" i="29"/>
  <c r="G22" i="29"/>
  <c r="J22" i="29"/>
  <c r="D24" i="29"/>
  <c r="G24" i="29"/>
  <c r="J24" i="29"/>
  <c r="G26" i="29"/>
  <c r="D27" i="29"/>
  <c r="G27" i="29"/>
  <c r="J27" i="29"/>
  <c r="B28" i="29"/>
  <c r="C28" i="29"/>
  <c r="E28" i="29"/>
  <c r="F28" i="29"/>
  <c r="H28" i="29"/>
  <c r="I28" i="29"/>
  <c r="J28" i="29"/>
  <c r="E34" i="29"/>
  <c r="I36" i="29"/>
  <c r="F41" i="29"/>
  <c r="G41" i="29"/>
  <c r="H41" i="29"/>
  <c r="G45" i="29"/>
  <c r="G46" i="29"/>
  <c r="G47" i="29"/>
  <c r="G48" i="29"/>
  <c r="G49" i="29"/>
  <c r="G50" i="29"/>
  <c r="D52" i="29"/>
  <c r="J8" i="7"/>
  <c r="J9" i="7"/>
  <c r="J10" i="7"/>
  <c r="B11" i="7"/>
  <c r="C11" i="7"/>
  <c r="D11" i="7"/>
  <c r="E11" i="7"/>
  <c r="F11" i="7"/>
  <c r="G11" i="7"/>
  <c r="H11" i="7"/>
  <c r="I11" i="7"/>
  <c r="J11" i="7"/>
  <c r="B28" i="7"/>
  <c r="C28" i="7"/>
  <c r="D28" i="7"/>
  <c r="E28" i="7"/>
  <c r="B8" i="6"/>
  <c r="B11" i="6"/>
  <c r="C8" i="6"/>
  <c r="D8" i="6"/>
  <c r="C11" i="6"/>
  <c r="D11" i="6"/>
  <c r="B22" i="6"/>
  <c r="B30" i="6"/>
  <c r="C22" i="6"/>
  <c r="D22" i="6"/>
  <c r="D30" i="6"/>
  <c r="B25" i="6"/>
  <c r="C25" i="6"/>
  <c r="D25" i="6"/>
  <c r="B28" i="6"/>
  <c r="C28" i="6"/>
  <c r="C30" i="6"/>
  <c r="D28" i="6"/>
  <c r="B41" i="6"/>
  <c r="C41" i="6"/>
  <c r="D41" i="6"/>
  <c r="C9" i="14"/>
  <c r="B6" i="5"/>
  <c r="B15" i="21"/>
  <c r="C15" i="21"/>
  <c r="D15" i="21"/>
  <c r="B33" i="21"/>
  <c r="C33" i="21"/>
  <c r="D33" i="21"/>
  <c r="B40" i="21"/>
  <c r="B41" i="21"/>
  <c r="C41" i="21"/>
  <c r="D41" i="21"/>
  <c r="C32" i="27"/>
  <c r="B11" i="5"/>
  <c r="E18" i="31"/>
  <c r="C38" i="31"/>
  <c r="L20" i="29"/>
  <c r="C23" i="14"/>
  <c r="J11" i="29"/>
  <c r="G13" i="29"/>
  <c r="G11" i="29"/>
  <c r="D11" i="26"/>
  <c r="G19" i="22"/>
  <c r="D45" i="22"/>
  <c r="F11" i="26"/>
  <c r="G28" i="29"/>
  <c r="D28" i="29"/>
  <c r="M13" i="29"/>
  <c r="E41" i="29"/>
  <c r="G52" i="29"/>
  <c r="I20" i="29"/>
  <c r="M11" i="7"/>
  <c r="E30" i="6"/>
  <c r="C53" i="27"/>
  <c r="C61" i="27"/>
  <c r="C64" i="27"/>
  <c r="C66" i="27"/>
  <c r="C68" i="27"/>
  <c r="C74" i="27"/>
  <c r="B12" i="5"/>
  <c r="C13" i="5"/>
  <c r="D13" i="5"/>
  <c r="E13" i="5"/>
  <c r="F13" i="5"/>
  <c r="G13" i="5"/>
  <c r="H13" i="5"/>
  <c r="I13" i="5"/>
  <c r="J13" i="5"/>
  <c r="K13" i="5"/>
  <c r="B30" i="5"/>
  <c r="B20" i="5"/>
  <c r="B25" i="5"/>
  <c r="C27" i="5"/>
  <c r="D27" i="5"/>
  <c r="E27" i="5"/>
  <c r="F27" i="5"/>
  <c r="G27" i="5"/>
  <c r="H27" i="5"/>
  <c r="I27" i="5"/>
  <c r="J27" i="5"/>
  <c r="E23" i="14"/>
  <c r="B31" i="5"/>
  <c r="B32" i="5"/>
  <c r="B26" i="5"/>
</calcChain>
</file>

<file path=xl/sharedStrings.xml><?xml version="1.0" encoding="utf-8"?>
<sst xmlns="http://schemas.openxmlformats.org/spreadsheetml/2006/main" count="663" uniqueCount="386">
  <si>
    <t>Rendiconto esercizio</t>
  </si>
  <si>
    <t>Entità anticipazioni complessivamente corrisposte *(accertato al Tit. VII)</t>
  </si>
  <si>
    <t>Entità anticipazioni non restituite al 31.12</t>
  </si>
  <si>
    <t>Limite anticipazione concedibile ai sensi dell’art. 222 TUEL</t>
  </si>
  <si>
    <t>Entità delle somme maturate per interessi passivi</t>
  </si>
  <si>
    <t>Entità massima delle entrate a specifica destinazione utilizzata in termini di cassa ex art. 195 TUEL con corrispondente vincolo sull’anticipazione di tesoreria concedibile</t>
  </si>
  <si>
    <t>Esposizione massima di tesoreria</t>
  </si>
  <si>
    <t>EQUILIBRIO ECONOMICO-FINANZIARIO</t>
  </si>
  <si>
    <t>(ACCERTAMENTI E IMPEGNI)</t>
  </si>
  <si>
    <t>A) Fondo pluriennale vincolato per spese correnti iscritto in entrata</t>
  </si>
  <si>
    <t>(+)</t>
  </si>
  <si>
    <t>AA ) Recupero disavanzo di amministrazione esercizio precedente</t>
  </si>
  <si>
    <t>(-)</t>
  </si>
  <si>
    <t>B) Entrate Titoli 1.00 - 2.00 - 3.00</t>
  </si>
  <si>
    <t>di cui per estinzione anticipata di prestiti</t>
  </si>
  <si>
    <t xml:space="preserve">C) Entrate Titolo 4.02.06 - Contributi agli investimenti direttamente destinati al rimborso dei prestiti da amministrazioni pubbliche </t>
  </si>
  <si>
    <t>D) Spese Titolo 1.00 - Spese correnti</t>
  </si>
  <si>
    <t>DD) Fondo pluriennale vincolato di parte corrente (di spesa)</t>
  </si>
  <si>
    <t>E) Spese Titolo 2.04 - Altri trasferimenti in conto capitale</t>
  </si>
  <si>
    <t>F) Spese Titolo 4.00 - Quote di capitale amm.to dei mutui e prestiti obbligazionari</t>
  </si>
  <si>
    <t>di cui Fondo anticipazioni di liquidità (d.l. n. 35/2013)</t>
  </si>
  <si>
    <t>G) Somma finale (G=A-AA+B+C-D-DD-E-F)</t>
  </si>
  <si>
    <t>H) Utilizzo avanzo di amministrazione per spese correnti</t>
  </si>
  <si>
    <t>I) Entrate di parte capitale destinate a spese correnti in base a specifiche disposizioni di legge o dei principi contabili</t>
  </si>
  <si>
    <t>L) Entrate di parte corrente destinate a spese di investimento in base a specifiche disposizioni di legge o dei principi contabili</t>
  </si>
  <si>
    <t>M) Entrate da accensione di prestiti destinate a estinzione anticipata dei prestiti</t>
  </si>
  <si>
    <t>P) Utilizzo avanzo di amministrazione per spese di investimento</t>
  </si>
  <si>
    <t>Q) FPV per spese in conto capitale iscritto in entrata</t>
  </si>
  <si>
    <t>R) Entrate Titoli 4.00-5.00-6.00</t>
  </si>
  <si>
    <t>C) Entrate Titolo 4.02.06 - Contributi agli investimenti destinati al rimborso prestiti</t>
  </si>
  <si>
    <t>S1) Entrate Titolo 5.02 per Riscossione crediti di breve termine</t>
  </si>
  <si>
    <t>S2) Entrate Titolo 5.03 per Riscossione crediti di medio-lungo termine</t>
  </si>
  <si>
    <t>T) Entrate Titolo 5.04 relative a Altre entrate per riduzione di attività finanziarie</t>
  </si>
  <si>
    <t>M) Entrate da accensione prestiti destinati a estinzione anticipata dei prestiti</t>
  </si>
  <si>
    <t>U) Spese Titolo 2.00 - Spese in conto capitale</t>
  </si>
  <si>
    <t>UU) Fondo pluriennale vincolato in c/capitale (di spesa)</t>
  </si>
  <si>
    <t>V) Spese Titolo 3.01 per Acquisizioni di attività finanziarie</t>
  </si>
  <si>
    <t>2S) Entrate Titolo 5.03 per Riscossione crediti di medio-lungo termine</t>
  </si>
  <si>
    <t>T) Entrate Titolo 5.04 relative a Altre entrate per riduzioni di attività finanziarie</t>
  </si>
  <si>
    <t>X1) Spese Titolo 3.02 per Concessione crediti di breve termine</t>
  </si>
  <si>
    <t>X2) Spese Titolo 3.03 per Concessione crediti di medio-lungo termine</t>
  </si>
  <si>
    <t>Y) Spese Titolo 3.04 per Altre spese per incremento di attività finanziarie</t>
  </si>
  <si>
    <t>Saldo corrente ai fini della copertura degli investimenti pluriennali:</t>
  </si>
  <si>
    <t>Utilizzo risultato di amministrazione per il finanziamento di spese correnti (H)</t>
  </si>
  <si>
    <t>Equilibrio di parte corrente ai fini della copertura degli investimenti pluriennali</t>
  </si>
  <si>
    <t>ENTRATE</t>
  </si>
  <si>
    <t>Accertamenti di competenza</t>
  </si>
  <si>
    <t>TIPOLOGIA</t>
  </si>
  <si>
    <t>Contributo rilascio permesso di costruire</t>
  </si>
  <si>
    <t>Contributo sanatoria abusi edilizi e sanzioni</t>
  </si>
  <si>
    <t>Recupero evasione tributaria</t>
  </si>
  <si>
    <t>Entrate per eventi calamitosi</t>
  </si>
  <si>
    <t>Canoni concessori pluriennali</t>
  </si>
  <si>
    <t>Sanzioni al codice della strada</t>
  </si>
  <si>
    <t>Plusvalenze da alienazione</t>
  </si>
  <si>
    <t>Altre *</t>
  </si>
  <si>
    <t>Totale</t>
  </si>
  <si>
    <t>Spese</t>
  </si>
  <si>
    <t>Impegni di competenza</t>
  </si>
  <si>
    <t>Tipologia</t>
  </si>
  <si>
    <t>Consultazioni elettorali o referendarie locali</t>
  </si>
  <si>
    <t>Ripiano disavanzi aziende riferiti ad anni pregressi</t>
  </si>
  <si>
    <t>Spese per eventi calamitosi</t>
  </si>
  <si>
    <t>Sentenze esecutive ed atti equiparati</t>
  </si>
  <si>
    <t>Tipologie</t>
  </si>
  <si>
    <t>Importi</t>
  </si>
  <si>
    <t>4.2 Entrate e spese correnti aventi carattere non ripetitivo</t>
  </si>
  <si>
    <t>GESTIONE</t>
  </si>
  <si>
    <t>RESIDUI</t>
  </si>
  <si>
    <t>COMPETENZA</t>
  </si>
  <si>
    <t>TOTALE</t>
  </si>
  <si>
    <t>Riscossioni</t>
  </si>
  <si>
    <t>Pagamenti</t>
  </si>
  <si>
    <t>(=)</t>
  </si>
  <si>
    <t>Residui Attivi</t>
  </si>
  <si>
    <t>-di cui derivanti da accertamenti di tributi effettuati sulla base della stima del Dipartimento delle finanze</t>
  </si>
  <si>
    <t>Residui Passivi</t>
  </si>
  <si>
    <t>Fondo Pluriennale Vincolato per spese correnti</t>
  </si>
  <si>
    <t>Fondo Pluriennale Vincolato per spese in conto capitale</t>
  </si>
  <si>
    <t>Parte accantonata</t>
  </si>
  <si>
    <t>Fondo anticipazioni liquidità d.l. n. 35 del 2013 e successive modifiche e rifinanziamenti</t>
  </si>
  <si>
    <t>Fondo perdite società partecipate</t>
  </si>
  <si>
    <t>Fondo contenzioso</t>
  </si>
  <si>
    <t>Altri accantonamenti</t>
  </si>
  <si>
    <t>Totale parte accantonata (B)</t>
  </si>
  <si>
    <t>Parte vincolata</t>
  </si>
  <si>
    <t>Vincoli derivanti da leggi e dai principi contabili</t>
  </si>
  <si>
    <t>Vincoli derivanti da trasferimenti</t>
  </si>
  <si>
    <t>Vincoli derivanti dalla contrazione di mutui</t>
  </si>
  <si>
    <t>Vincoli formalmente attribuiti dall'ente</t>
  </si>
  <si>
    <t>Altri vincoli</t>
  </si>
  <si>
    <t>Totale parte vincolata (C)</t>
  </si>
  <si>
    <t>Parte destinata agli investimenti</t>
  </si>
  <si>
    <t>Totale parte destinata agli investimenti (D)</t>
  </si>
  <si>
    <t>Totale parte disponibile (E=A-B-C-D)</t>
  </si>
  <si>
    <t>Se E è negativo, tale importo è iscritto tra le spese del bilancio di previsione come disavanzo da ripianare</t>
  </si>
  <si>
    <t>EVOLUZIONE DEL RISULTATO D'AMMINISTRAZIONE</t>
  </si>
  <si>
    <t>RENDICONTO</t>
  </si>
  <si>
    <t>Risultato di Amministrazione (+/-)</t>
  </si>
  <si>
    <t>di cui:</t>
  </si>
  <si>
    <t>a) Parte accantonata</t>
  </si>
  <si>
    <t>b) Parte vincolata</t>
  </si>
  <si>
    <t>c) Parte destinata a investimenti</t>
  </si>
  <si>
    <t>e) Parte disponibile (+/-) *</t>
  </si>
  <si>
    <t>* Il fondo parte disponibile va espresso in valore positivo se il risultato di amministrazione è superiore alla sommatoria degli altri fondi. In tal caso, esso evidenzia la quota di avanzo disponibile. Va invece espresso in valore negativo se la sommatoria degli altri fondi è superiore al risultato di amministrazione poiché, in tal caso, esso evidenzia la quota di disavanzo applicata (o da applicare) obbligatoriamente al bilancio di previsione per ricostituire integralmente la parte vincolata, la parte accantonata e la parte destinata.</t>
  </si>
  <si>
    <t>RISULTATO DELLA GESTIONE DI COMPETENZA</t>
  </si>
  <si>
    <t xml:space="preserve">Accertamenti di competenza (+) </t>
  </si>
  <si>
    <t>Impegni di competenza (-)</t>
  </si>
  <si>
    <t>Saldo</t>
  </si>
  <si>
    <t>Quota di FPV applicata al bilancio (+)</t>
  </si>
  <si>
    <t>Impegni confluiti nel FPV (-)</t>
  </si>
  <si>
    <t>Saldo gestione di competenza</t>
  </si>
  <si>
    <t xml:space="preserve"> così dettagliati:</t>
  </si>
  <si>
    <t>DETTAGLIO GESTIONE DI COMPETENZA</t>
  </si>
  <si>
    <t xml:space="preserve">Riscossioni (+) </t>
  </si>
  <si>
    <t>Pagamenti (-)</t>
  </si>
  <si>
    <t>[A]</t>
  </si>
  <si>
    <t>Fondo Pluriennale Vincolato Entrata Applicato al Bilancio (+)</t>
  </si>
  <si>
    <t>Fondo Pluriennale Vincolato Spesa (-)</t>
  </si>
  <si>
    <t>[B]</t>
  </si>
  <si>
    <t>Residui attivi (+)</t>
  </si>
  <si>
    <t>Residui passivi (-)</t>
  </si>
  <si>
    <t>[C]</t>
  </si>
  <si>
    <t>Saldo avanzo / disavanzo di competenza</t>
  </si>
  <si>
    <t>6.2 Risultato della gestione di competenza con applicazione avanzo e disavanzo</t>
  </si>
  <si>
    <t xml:space="preserve">Risultato gestione di competenza </t>
  </si>
  <si>
    <t>Avanzo d’amministrazione applicato</t>
  </si>
  <si>
    <t>Quota di disavanzo ripianata</t>
  </si>
  <si>
    <t>7.1. Analisi della capacità di riscossione</t>
  </si>
  <si>
    <t>Accertamenti</t>
  </si>
  <si>
    <t>(A)</t>
  </si>
  <si>
    <t>(R)</t>
  </si>
  <si>
    <t>Capacità di riscossione</t>
  </si>
  <si>
    <t>% (R/A)*100</t>
  </si>
  <si>
    <t>Titolo 2 - Trasferimenti correnti</t>
  </si>
  <si>
    <t>Titolo 3  - Entrate extratributarie</t>
  </si>
  <si>
    <t>Totale Entrate Correnti</t>
  </si>
  <si>
    <t>* Dati riportati in automatico dalla tabella di cui al punto 4</t>
  </si>
  <si>
    <t>7.2 Dimostrazione degli esiti dell’attività di recupero dell’evasione tributaria</t>
  </si>
  <si>
    <t>Previsione</t>
  </si>
  <si>
    <t>Accertamento (A)</t>
  </si>
  <si>
    <t>Riscossione c/competenza (B)</t>
  </si>
  <si>
    <t>Riscossione c/residui</t>
  </si>
  <si>
    <t>Capacità di riscossione in c/competenza (B/A) %</t>
  </si>
  <si>
    <t>8.1 Grado di realizzo e smaltimento residui attivi e passivi</t>
  </si>
  <si>
    <t>Residui iniziali</t>
  </si>
  <si>
    <t>(a)</t>
  </si>
  <si>
    <t>(b)</t>
  </si>
  <si>
    <t>Capacità realizzo/smaltimen to su residui b/a*100</t>
  </si>
  <si>
    <t>Titolo 1 - Tributi propri</t>
  </si>
  <si>
    <t>Titolo 2 - Trasferimenti correnti *</t>
  </si>
  <si>
    <t>Titolo 3 - Entrate extratributarie</t>
  </si>
  <si>
    <t>Totale entrate correnti</t>
  </si>
  <si>
    <t>di cui</t>
  </si>
  <si>
    <t>Entrate Proprie (Titoli I e III)</t>
  </si>
  <si>
    <t xml:space="preserve">Titolo 4 - Entrate in conto capitale </t>
  </si>
  <si>
    <t>Titolo 6 – Accensione prestiti</t>
  </si>
  <si>
    <t>Titolo 9 – Entrate per servizi c/terzi</t>
  </si>
  <si>
    <t>Totale entrate</t>
  </si>
  <si>
    <t>Titolo 1 - Spese correnti</t>
  </si>
  <si>
    <t>Titolo 2 - Spese in conto capitale</t>
  </si>
  <si>
    <t>Titolo 4 – Spese per rimborso di prestiti</t>
  </si>
  <si>
    <t>Titolo 7 – Spese per servizi c/terzi</t>
  </si>
  <si>
    <t>Totale Spese</t>
  </si>
  <si>
    <t>* Evidenziare eventuali criticità scaturenti da ritardi nei trasferimenti della Regione di appartenenza.</t>
  </si>
  <si>
    <t>8.2 Analisi sull’anzianità dei residui attivi</t>
  </si>
  <si>
    <t>Esercizio di riferimento</t>
  </si>
  <si>
    <t>Titolo 1 Tributi propri</t>
  </si>
  <si>
    <t>Titolo 2 Trasferimenticorrenti</t>
  </si>
  <si>
    <t>Titolo 3 Entrate extratributarie</t>
  </si>
  <si>
    <t>Entrate Proprie (Titolo 1 e Titolo 3)</t>
  </si>
  <si>
    <t>Totale residui</t>
  </si>
  <si>
    <t>8.3 Analisi sull’anzianità dei residui passivi</t>
  </si>
  <si>
    <t>Titolo 1 Spese correnti</t>
  </si>
  <si>
    <t>Titolo 2 Spese in conto capitale</t>
  </si>
  <si>
    <t>Titolo 4 Spese per rimborso di prestiti</t>
  </si>
  <si>
    <t>Titolo 7 Spese per servizi per c/terzi</t>
  </si>
  <si>
    <t>Totale spese</t>
  </si>
  <si>
    <t>9. Debiti fuori bilancio e passività potenziali</t>
  </si>
  <si>
    <t>9.1 Dimostrare l’andamento, nell’ultimo triennio, dei debiti fuori bilancio, riconosciuti e non riconosciuti e non ripianati. L’importo dei debiti da ripianare deve comprendere tutti i debiti anche se risalenti nel tempo, ancora esigibili.</t>
  </si>
  <si>
    <t>Articolo 194 T.U.E.L:</t>
  </si>
  <si>
    <t>Esercizio in corso</t>
  </si>
  <si>
    <t>Totale debiti f.b.</t>
  </si>
  <si>
    <t>- lettera a) - sentenze esecutive</t>
  </si>
  <si>
    <t>- lettera b)  - copertura disavanzi</t>
  </si>
  <si>
    <t>- lettera c)  - ricapitalizzazioni</t>
  </si>
  <si>
    <t>- lettera d)  - procedure espropriative/occupazione d'urgenza</t>
  </si>
  <si>
    <t>- lettera e) - acquisizione beni e servizi senza impegno di spesa</t>
  </si>
  <si>
    <t>Il totale dei debiti fuori bilancio da ripianare deve corrispondere all’importo totale riportato nella tabella 3.1.1 Ripiano debiti fuori bilancio della Sezione II.</t>
  </si>
  <si>
    <t>9.2 Dimostrazione dell’evoluzione storica delle sentenze esecutive, per tipologia e dimensione nel triennio precedente.</t>
  </si>
  <si>
    <t>SENTENZE ESECUTIVE</t>
  </si>
  <si>
    <t>Importo totale</t>
  </si>
  <si>
    <t>Accantonamento F.do contenzioso</t>
  </si>
  <si>
    <t>10. Analisi sulle modalità di gestione dei servizi per conto terzi</t>
  </si>
  <si>
    <t>10.1 Verificare la corrispondenza dell’accertato e dell’impegnato rispettivamente nei Titoli IX e VII riferiti alle entrate e alle spese dei Servizi conto terzi:</t>
  </si>
  <si>
    <t>SERVIZI CONTO TERZI</t>
  </si>
  <si>
    <t>ACCERTAMENTI</t>
  </si>
  <si>
    <t>(Titolo IX - conto competenza)</t>
  </si>
  <si>
    <t>IMPEGNI</t>
  </si>
  <si>
    <t>(Titolo VII - conto competenza)</t>
  </si>
  <si>
    <t>Ritenute previdenziali e assistenziali al personale</t>
  </si>
  <si>
    <t>Ritenute erariali</t>
  </si>
  <si>
    <t>Altre ritenute al personale c/terzi</t>
  </si>
  <si>
    <t>Depositi cauzionali</t>
  </si>
  <si>
    <t>Fondi per il Servizio economato</t>
  </si>
  <si>
    <t>Depositi per spese contrattuali</t>
  </si>
  <si>
    <t>Altre per servizi conto terzi*</t>
  </si>
  <si>
    <t>TOTALE DEL TITOLO</t>
  </si>
  <si>
    <t>10.2 Verificare l’andamento di cassa delle riscossioni e dei pagamenti riferiti alle entrate e alle spese dei Servizi conto terzi:</t>
  </si>
  <si>
    <t>RISCOSSIONI</t>
  </si>
  <si>
    <t>PAGAMENTI</t>
  </si>
  <si>
    <t>* I pagamenti contenuti nella voce “Altre per servizi conto terzi” hanno riguardato le seguenti tipologie di spese:</t>
  </si>
  <si>
    <t>10.3 Verificare che fra gli accertamenti e i residui attivi dei Servizi per conto di terzi non vi siano somme che non hanno un titolo giuridico che li giustifichi e per le quali il corrispondente impegno sia già stato pagato.</t>
  </si>
  <si>
    <t>11. Indebitamento</t>
  </si>
  <si>
    <r>
      <t xml:space="preserve">11.1  Verificare il rispetto, nell’ultimo triennio precedente, dei  </t>
    </r>
    <r>
      <rPr>
        <b/>
        <sz val="10"/>
        <color indexed="8"/>
        <rFont val="Arial"/>
        <family val="2"/>
      </rPr>
      <t>limiti  in  materia d’indebitamento</t>
    </r>
    <r>
      <rPr>
        <sz val="10"/>
        <color indexed="8"/>
        <rFont val="Arial"/>
        <family val="2"/>
      </rPr>
      <t xml:space="preserve"> disposti dall’art. 119 della Costituzione e dall’art. 204 del TUEL.</t>
    </r>
  </si>
  <si>
    <t>A tal fine si rende necessario acquisire idonea attestazione dell’organo di revisione, corredata da prospetto riepilogativo dell’andamento del debito nel triennio precedente e l’incidenza dei relativi interessi passivi sulle entrate correnti.</t>
  </si>
  <si>
    <t>Entrate correnti</t>
  </si>
  <si>
    <t>Interessi passivi</t>
  </si>
  <si>
    <t>Incidenza percentuale</t>
  </si>
  <si>
    <t>11.2 Evoluzione del debito nel quinquennio</t>
  </si>
  <si>
    <t>Evoluzione del debito</t>
  </si>
  <si>
    <t>Rendiconto</t>
  </si>
  <si>
    <t>Esercizio</t>
  </si>
  <si>
    <t>+/-</t>
  </si>
  <si>
    <t>Nuovi prestiti* (titolo VI entrate)</t>
  </si>
  <si>
    <t>Estinzione mutuo</t>
  </si>
  <si>
    <t>Prestiti rimborsati</t>
  </si>
  <si>
    <t>Altre variazioni (cancellazioni mutui e linee di credito)</t>
  </si>
  <si>
    <t>Residuo debito al 31.12</t>
  </si>
  <si>
    <r>
      <t xml:space="preserve">* La voce deve contenere anche eventuali accolli per debiti di società in </t>
    </r>
    <r>
      <rPr>
        <i/>
        <sz val="8"/>
        <color indexed="8"/>
        <rFont val="Arial"/>
        <family val="2"/>
      </rPr>
      <t xml:space="preserve">house </t>
    </r>
    <r>
      <rPr>
        <sz val="8"/>
        <color indexed="8"/>
        <rFont val="Arial"/>
        <family val="2"/>
      </rPr>
      <t>e/o partecipate</t>
    </r>
    <r>
      <rPr>
        <i/>
        <sz val="8"/>
        <color indexed="8"/>
        <rFont val="Arial"/>
        <family val="2"/>
      </rPr>
      <t xml:space="preserve">, </t>
    </r>
    <r>
      <rPr>
        <sz val="8"/>
        <color indexed="8"/>
        <rFont val="Arial"/>
        <family val="2"/>
      </rPr>
      <t>alll’esito di una procedura di liquidazione, deliberati nel triennio.</t>
    </r>
  </si>
  <si>
    <t>Fondo di cassa</t>
  </si>
  <si>
    <t>Cassa vincolata</t>
  </si>
  <si>
    <t>Totale parte disponibile (m) =(g)-(h)- (i)-(l)</t>
  </si>
  <si>
    <t>totale parte vincolata</t>
  </si>
  <si>
    <t>Altri vincoli da specificare </t>
  </si>
  <si>
    <t>Vincoli formalmente attribuiti dall'ente </t>
  </si>
  <si>
    <t>Vincoli derivanti dalla contrazione di mutui  </t>
  </si>
  <si>
    <t>Vincoli derivanti da trasferimenti  </t>
  </si>
  <si>
    <t>Vincoli derivanti da leggi e dai principi contabili </t>
  </si>
  <si>
    <t>totale parte accantonata</t>
  </si>
  <si>
    <t>Fondo crediti di dubbia esigibilità al 31/12/2014 (4)</t>
  </si>
  <si>
    <t>Composizione del risultato di amministrazione al 1 gennaio  2015 - dopo il riaccertamento straordinario dei residui (g):</t>
  </si>
  <si>
    <t>RISULTATO DI AMMINISTRAZIONE AL 1° GENNAIO 2015 - DOPO IL RIACCERTAMENTO STRAORDINARIO DEI RESIDUI (h) = (a) -(b) +  ( c) - (d)+ (e) + (f) -(g)</t>
  </si>
  <si>
    <t>FONDO PLURIENNALE VINCOLATO   g) = (e) -(d)+(f)   (2)</t>
  </si>
  <si>
    <t>RESIDUI PASSIVI DEFINITIVAMENTE CANCELLATI  CHE CONCORRONO ALLA DETERMINAZIONE DEL FONDO PLURIENNALE  (f)</t>
  </si>
  <si>
    <t>RESIDUI PASSIVI CANCELLATI IN QUANTO REIMPUTATI AGLI ESERCIZI IN CUI SONO ESIGIBILI (e) </t>
  </si>
  <si>
    <t>RESIDUI ATTIVI CANCELLATI IN QUANTO REIMPUTATI AGLI ESERCIZI IN CUI SONO ESIGIBILI (d)</t>
  </si>
  <si>
    <t>RESIDUI PASSIVI CANCELLATI IN QUANTO NON CORRELATI AD OBBLIGAZIONI GIURIDICHE PERFEZIONATE (c) (1)</t>
  </si>
  <si>
    <t>RESIDUI ATTIVI CANCELLATI IN QUANTO NON CORRELATI AD OBBLIGAZIONI GIURIDICHE PERFEZIONATE (b)</t>
  </si>
  <si>
    <t> RISULTATO DI AMMINISTRAZIONE AL 31 DICEMBRE 2014 DETERMINATO NEL RENDICONTO 2014 (a)</t>
  </si>
  <si>
    <t>RIACCERTAMENTO STRAORDINARIO AL 1/1/2015</t>
  </si>
  <si>
    <t>12. SERVIZI A DOMANDA INDIVIDUALE</t>
  </si>
  <si>
    <t>Proventi</t>
  </si>
  <si>
    <t>Costi</t>
  </si>
  <si>
    <t>% di copertura realizzata</t>
  </si>
  <si>
    <t>% di copertura prevista</t>
  </si>
  <si>
    <t>SERVIZI A DOMANDA INDIVIDUALE</t>
  </si>
  <si>
    <t>Mensa anziani</t>
  </si>
  <si>
    <t>SERVIZI INDISPENSABILI</t>
  </si>
  <si>
    <t>Lampade Votive</t>
  </si>
  <si>
    <t>13 SPESE PER IL PERSONALE</t>
  </si>
  <si>
    <t>EVOLUZIONE DELLA DINAMICA RETRIBUTIVA ED OCCUPAZIONALE</t>
  </si>
  <si>
    <t>Art.  1 c. 557 L. n. 296/2006</t>
  </si>
  <si>
    <t>ANNO</t>
  </si>
  <si>
    <t>IRAP</t>
  </si>
  <si>
    <t>Totale Spese di personale</t>
  </si>
  <si>
    <t>Componenti escluse</t>
  </si>
  <si>
    <t>Componenti assoggettate</t>
  </si>
  <si>
    <t>Incidenza %</t>
  </si>
  <si>
    <t>A segiuto di verifica interna, si evidenzia che, ai sensi dell'art.243 bis c.9, lett.a), D.Lgs 267/2000, la riduzione delle spese del personale da realizzare, in particolare attraverso la eliminazione dai fondi per il finanziamento della retribuzione accessoria del personale del comparto, delle risorse di cui agli artt. 15,c.5 e 26, c.3, dei Contratti Collettivi Nazionali di Lavoro dell'01/04/1999 (comparto) per la quota non connessa all'effettivo incremento delle dotazioni organiche, per il periodo 2010-2012-2013-2014-2015 è stata pari a .....</t>
  </si>
  <si>
    <t>F.R.D. Comparto</t>
  </si>
  <si>
    <t>15. Spesa degli organi politici istituzionali</t>
  </si>
  <si>
    <t>Per il Conto del Bilancio vanno indicati gli Impegni di competenza.</t>
  </si>
  <si>
    <t>Variazione %</t>
  </si>
  <si>
    <t>Spese per il funzionamento del Consiglio</t>
  </si>
  <si>
    <t>Spese per le indennità dei Consiglieri</t>
  </si>
  <si>
    <t>Gettoni di presenza dei Consiglieri</t>
  </si>
  <si>
    <t>Spese per il funzionamento della Giunta</t>
  </si>
  <si>
    <t>Spese per le indennità degli Assessori</t>
  </si>
  <si>
    <t>Gettoni di presenza degli Assessori</t>
  </si>
  <si>
    <t>fondo accantonamento fine mandato al 31.12.2014</t>
  </si>
  <si>
    <t>Titolo 1 - Entrate di natura tributaria</t>
  </si>
  <si>
    <t>Riscossioni/pagamenti su residui</t>
  </si>
  <si>
    <t>Fondo di cassa all'inizio dell'esercizio</t>
  </si>
  <si>
    <t>Sentenze esecutive</t>
  </si>
  <si>
    <t>rimborso spese per servizi conto terzi</t>
  </si>
  <si>
    <t xml:space="preserve">destinazione incassi vincolati a spese correnti </t>
  </si>
  <si>
    <t>reintegro incassi vincolati ai sensi</t>
  </si>
  <si>
    <t>quota iva per fatture istituzionali</t>
  </si>
  <si>
    <t>Pagamento quota tari 5%</t>
  </si>
  <si>
    <t xml:space="preserve"> </t>
  </si>
  <si>
    <t>Residuo del debito al 01.01</t>
  </si>
  <si>
    <t>Entità anticipazioni complessivamente restituite *(impegno al Tit. V) (viene indicato il totale pagato a competenza - l'impegnato è pari all'accertato)</t>
  </si>
  <si>
    <t>Oneri straordinari della gestione corrente (include sentenze esecutive)</t>
  </si>
  <si>
    <t>ACQUISTO BENI E SERVIZI</t>
  </si>
  <si>
    <t>QUOTA DISAVANZO TRENTENNALE</t>
  </si>
  <si>
    <t>Ritenute per scissione cont,iva-split</t>
  </si>
  <si>
    <t xml:space="preserve">acquisizione beni e servizi </t>
  </si>
  <si>
    <t>Risorse accontonate di parte corrente e stanziate nel bilancio dell'esercizio N</t>
  </si>
  <si>
    <t>Risorse vincolate di parte corrente nel bilancio</t>
  </si>
  <si>
    <t>O2) EQUILIBRIO DI BILANCIO DI PARTE CORRENTE</t>
  </si>
  <si>
    <t>O1) RISULTATO DI COMPETENZA DI PARTE CORRENTE (*)                                                                O=G+H+I-L+M</t>
  </si>
  <si>
    <t>Variazione accantonamenti di parte corrente effettuata in sede di rendiconto (+/-)</t>
  </si>
  <si>
    <t>O3) EQUILIBRIO COMPLESSIVO DI PARTE CORRENTE</t>
  </si>
  <si>
    <t>Z2) EQUILIBRIO DI BILANCIO IN C/CAPITALE</t>
  </si>
  <si>
    <t>Z3) EQUILIBRIO COMPLESSIVO IN C/CAPITALE</t>
  </si>
  <si>
    <t>W1) RISULTATO DI COMPTENZALE                                                                      W1 = O+Z+S1+S2+T-X1-X2-Y</t>
  </si>
  <si>
    <t>Z1) RISULTATO DI COMPETENZA IN C/CAPITALE                             Z1 = P+Q+R-C-I-S1-S2-T+L-M-U-UU-V+E</t>
  </si>
  <si>
    <t>Risorse vincolate nel bilancio</t>
  </si>
  <si>
    <t>Risorse accontonate stanziate nel bilancio dell'esercizio N</t>
  </si>
  <si>
    <t>W2) EQUILIBRI DI BILANCIO</t>
  </si>
  <si>
    <t>Variazione accantonamenti effettuata in sede di rendiconto (+/-)</t>
  </si>
  <si>
    <t>W3) EQUILIBRIO COMPLESSIVO</t>
  </si>
  <si>
    <t>O1) RISULTATO DI COMPETENZA DI PARTE CORRENTE (*)                                                                O1=G+H+I-L+M</t>
  </si>
  <si>
    <t>Saldo di cassa al 31/12/19</t>
  </si>
  <si>
    <t>Titolo 5- Entrate da riduzione  attivita' finanziarie</t>
  </si>
  <si>
    <t>Titolo 7- Anticipazione da istituto tesoriere/ cassiere</t>
  </si>
  <si>
    <t>Titolo 5- Chiusura anticipazioni da istituto tesoriere/ cassiere</t>
  </si>
  <si>
    <t>Titolo 5</t>
  </si>
  <si>
    <t>Asilo nido</t>
  </si>
  <si>
    <t>mensa scolastica</t>
  </si>
  <si>
    <t>servizio idrico integrato</t>
  </si>
  <si>
    <t>nettezza urbana</t>
  </si>
  <si>
    <t xml:space="preserve">                                                                                                                        </t>
  </si>
  <si>
    <t>5. Risultato di amministrazione 2022</t>
  </si>
  <si>
    <t>Rendiconto esercizio 2020</t>
  </si>
  <si>
    <t>Rendiconto esercizio 2021</t>
  </si>
  <si>
    <t>Rendiconto esercizio 2022</t>
  </si>
  <si>
    <t>Esercizio 2020</t>
  </si>
  <si>
    <t>Esercizio 2021</t>
  </si>
  <si>
    <t>Esercizio 2022</t>
  </si>
  <si>
    <t>ANNO 2020</t>
  </si>
  <si>
    <t>ANNO 2021</t>
  </si>
  <si>
    <t>ANNO 2022</t>
  </si>
  <si>
    <t>Macroaggregato 1.01</t>
  </si>
  <si>
    <t>Macroaggregato 1.03 (Buoni pasto)</t>
  </si>
  <si>
    <t>1.1.2015</t>
  </si>
  <si>
    <t>Quota Annua Disavanzo Riaccertamento straordinario</t>
  </si>
  <si>
    <t>Disavanzo Obiettivo</t>
  </si>
  <si>
    <t>Disavanzo da piano di riequilibrio</t>
  </si>
  <si>
    <t>Esercizio 2023</t>
  </si>
  <si>
    <t>Massa Passiva stimata</t>
  </si>
  <si>
    <t>Disavanzo da PRF</t>
  </si>
  <si>
    <t>Disavanzo Residuo al 1.1.2015</t>
  </si>
  <si>
    <t>Massa Passiva Totale</t>
  </si>
  <si>
    <t>Quota annua stimata a carico bilancio</t>
  </si>
  <si>
    <t>ANNO 2023</t>
  </si>
  <si>
    <t>Entrate Correnti al netto FCDE</t>
  </si>
  <si>
    <t>Cassa vincolata al 1.1.2022</t>
  </si>
  <si>
    <t>Cassa vincolata al 1.1.2023</t>
  </si>
  <si>
    <t>Cassa vincolata al 1.1.2024</t>
  </si>
  <si>
    <t>3.3 Somme a specifica destinazione (cassa vincolata) - Ricostruzione</t>
  </si>
  <si>
    <t>Disavanzo residuo da riaccertamento straordinario dei residui</t>
  </si>
  <si>
    <t>Deficit da ripianare mediante procedura di risanamento pluriennale</t>
  </si>
  <si>
    <t>5. Risultato di amministrazione 2023</t>
  </si>
  <si>
    <t>RENDICONTO 2023</t>
  </si>
  <si>
    <t>Rendiconto esercizio 2023</t>
  </si>
  <si>
    <t>OK 13/07/2024</t>
  </si>
  <si>
    <t>-</t>
  </si>
  <si>
    <t>ZERO</t>
  </si>
  <si>
    <t xml:space="preserve"> da controllare con Infantino</t>
  </si>
  <si>
    <t>ok</t>
  </si>
  <si>
    <t>????????????????</t>
  </si>
  <si>
    <t>Fondo cassa al 01/01/22</t>
  </si>
  <si>
    <t>Saldo di cassa al 31/12/22</t>
  </si>
  <si>
    <t>Pagamenti per azioni esecutive non regolarizzate al 31/12/22</t>
  </si>
  <si>
    <t>Fondo di cassa al 31/12/22</t>
  </si>
  <si>
    <t>Risultato di Amministrazione al 31/12/22                              (A)</t>
  </si>
  <si>
    <t>Composizione del risultato di amministrazione al 31 dicembre 2022</t>
  </si>
  <si>
    <t>Fondo crediti di dubbia esigibilità al 31/12/2022</t>
  </si>
  <si>
    <t>Fondo cassa al 01/01/2023</t>
  </si>
  <si>
    <t>Pagamenti per azioni esecutive non regolarizzate al 31/12/23</t>
  </si>
  <si>
    <t>Fondo di cassa al 31/12/2023</t>
  </si>
  <si>
    <t>Risultato di Amministrazione al 31/12/2023                                (A)</t>
  </si>
  <si>
    <t xml:space="preserve">                                                                                                                                                                                                                                                                                                                                  </t>
  </si>
  <si>
    <t>del.C.c.n.11 del 19/10/2020</t>
  </si>
  <si>
    <t>covid</t>
  </si>
  <si>
    <t>Composizione del risultato di amministrazione al 31 dicembre 2023</t>
  </si>
  <si>
    <t>Fondo crediti di dubbia esigibilità al 31/12/2023</t>
  </si>
  <si>
    <t>?</t>
  </si>
  <si>
    <t>TIT.4</t>
  </si>
  <si>
    <t>TIT.5</t>
  </si>
  <si>
    <t>TIT.9</t>
  </si>
  <si>
    <t>2018 e precedenti</t>
  </si>
  <si>
    <t>2018 e pèrecedenti</t>
  </si>
  <si>
    <t>Rendiconto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</si>
</sst>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 _€_-;\-* #,##0.00\ _€_-;_-* &quot;-&quot;??\ _€_-;_-@_-"/>
    <numFmt numFmtId="164" formatCode="_-* #,##0.00_-;\-* #,##0.00_-;_-* &quot;-&quot;??_-;_-@_-"/>
    <numFmt numFmtId="165" formatCode="_-&quot;€&quot;\ * #,##0.00_-;\-&quot;€&quot;\ * #,##0.00_-;_-&quot;€&quot;\ * &quot;-&quot;??_-;_-@_-"/>
    <numFmt numFmtId="166" formatCode="_-&quot;€ &quot;* #,##0.00_-;&quot;-€ &quot;* #,##0.00_-;_-&quot;€ &quot;* \-??_-;_-@_-"/>
    <numFmt numFmtId="167" formatCode="_-* #,##0.00_-;\-* #,##0.00_-;_-* \-??_-;_-@_-"/>
    <numFmt numFmtId="168" formatCode="_-[$€-410]\ * #,##0.00_-;\-[$€-410]\ * #,##0.00_-;_-[$€-410]\ * \-??_-;_-@_-"/>
    <numFmt numFmtId="169" formatCode="_-[$€-410]\ * #,##0.00_-;\-[$€-410]\ * #,##0.00_-;_-[$€-410]\ * &quot;-&quot;??_-;_-@_-"/>
  </numFmts>
  <fonts count="52" x14ac:knownFonts="1">
    <font>
      <sz val="12"/>
      <color theme="1"/>
      <name val="Calibri"/>
      <family val="2"/>
      <scheme val="minor"/>
    </font>
    <font>
      <sz val="8"/>
      <color indexed="8"/>
      <name val="Arial"/>
      <family val="2"/>
    </font>
    <font>
      <sz val="10"/>
      <color indexed="8"/>
      <name val="Arial"/>
      <family val="2"/>
    </font>
    <font>
      <i/>
      <sz val="8"/>
      <color indexed="8"/>
      <name val="Arial"/>
      <family val="2"/>
    </font>
    <font>
      <b/>
      <sz val="10"/>
      <color indexed="8"/>
      <name val="Arial"/>
      <family val="2"/>
    </font>
    <font>
      <sz val="10"/>
      <name val="Arial"/>
      <family val="2"/>
    </font>
    <font>
      <b/>
      <sz val="10"/>
      <name val="Arial"/>
      <family val="2"/>
      <charset val="1"/>
    </font>
    <font>
      <b/>
      <sz val="12"/>
      <name val="Arial"/>
      <family val="2"/>
      <charset val="1"/>
    </font>
    <font>
      <b/>
      <sz val="8"/>
      <name val="Arial"/>
      <family val="2"/>
    </font>
    <font>
      <b/>
      <sz val="9"/>
      <name val="Arial"/>
      <family val="2"/>
    </font>
    <font>
      <sz val="9"/>
      <name val="Arial"/>
      <family val="2"/>
    </font>
    <font>
      <sz val="7"/>
      <name val="Arial"/>
      <family val="2"/>
    </font>
    <font>
      <sz val="9"/>
      <name val="Verdana"/>
      <family val="2"/>
      <charset val="1"/>
    </font>
    <font>
      <b/>
      <i/>
      <sz val="8"/>
      <name val="Verdana"/>
      <family val="2"/>
      <charset val="1"/>
    </font>
    <font>
      <b/>
      <sz val="11"/>
      <name val="Verdana"/>
      <family val="2"/>
      <charset val="1"/>
    </font>
    <font>
      <b/>
      <sz val="10"/>
      <name val="Arial"/>
      <family val="2"/>
    </font>
    <font>
      <sz val="12"/>
      <color theme="1"/>
      <name val="Calibri"/>
      <family val="2"/>
      <scheme val="minor"/>
    </font>
    <font>
      <u/>
      <sz val="12"/>
      <color theme="10"/>
      <name val="Calibri"/>
      <family val="2"/>
      <scheme val="minor"/>
    </font>
    <font>
      <b/>
      <sz val="8"/>
      <color theme="1"/>
      <name val="Arial"/>
      <family val="2"/>
    </font>
    <font>
      <sz val="8"/>
      <color theme="1"/>
      <name val="Arial"/>
      <family val="2"/>
    </font>
    <font>
      <sz val="12"/>
      <color theme="1"/>
      <name val="Arial"/>
      <family val="2"/>
    </font>
    <font>
      <sz val="6.5"/>
      <color theme="1"/>
      <name val="Arial"/>
      <family val="2"/>
    </font>
    <font>
      <sz val="5"/>
      <color theme="1"/>
      <name val="Arial"/>
      <family val="2"/>
    </font>
    <font>
      <i/>
      <sz val="8"/>
      <color theme="1"/>
      <name val="Arial"/>
      <family val="2"/>
    </font>
    <font>
      <sz val="10"/>
      <color theme="1"/>
      <name val="Arial"/>
      <family val="2"/>
    </font>
    <font>
      <sz val="11"/>
      <color theme="1"/>
      <name val="Arial"/>
      <family val="2"/>
    </font>
    <font>
      <sz val="9"/>
      <color theme="1"/>
      <name val="Arial"/>
      <family val="2"/>
    </font>
    <font>
      <b/>
      <sz val="5.5"/>
      <color theme="1"/>
      <name val="Arial"/>
      <family val="2"/>
    </font>
    <font>
      <b/>
      <sz val="9"/>
      <color theme="1"/>
      <name val="Arial"/>
      <family val="2"/>
    </font>
    <font>
      <sz val="5.5"/>
      <color theme="1"/>
      <name val="Arial"/>
      <family val="2"/>
    </font>
    <font>
      <sz val="6"/>
      <color theme="1"/>
      <name val="Arial"/>
      <family val="2"/>
    </font>
    <font>
      <b/>
      <sz val="10"/>
      <color theme="1"/>
      <name val="Arial"/>
      <family val="2"/>
    </font>
    <font>
      <i/>
      <sz val="9"/>
      <color theme="1"/>
      <name val="Arial"/>
      <family val="2"/>
    </font>
    <font>
      <sz val="9.5"/>
      <color theme="1"/>
      <name val="Arial"/>
      <family val="2"/>
    </font>
    <font>
      <sz val="1.5"/>
      <color theme="1"/>
      <name val="Arial"/>
      <family val="2"/>
    </font>
    <font>
      <b/>
      <sz val="7.5"/>
      <color theme="1"/>
      <name val="Arial"/>
      <family val="2"/>
    </font>
    <font>
      <b/>
      <sz val="11"/>
      <color theme="1"/>
      <name val="Arial"/>
      <family val="2"/>
    </font>
    <font>
      <sz val="7.5"/>
      <color theme="1"/>
      <name val="Arial"/>
      <family val="2"/>
    </font>
    <font>
      <sz val="13"/>
      <color theme="1"/>
      <name val="Arial"/>
      <family val="2"/>
    </font>
    <font>
      <sz val="10"/>
      <name val="Calibri"/>
      <family val="2"/>
      <scheme val="minor"/>
    </font>
    <font>
      <b/>
      <sz val="10"/>
      <name val="Calibri"/>
      <family val="2"/>
      <scheme val="minor"/>
    </font>
    <font>
      <sz val="10"/>
      <color theme="1"/>
      <name val="Calibri"/>
      <family val="2"/>
      <scheme val="minor"/>
    </font>
    <font>
      <b/>
      <sz val="12"/>
      <color theme="1"/>
      <name val="Arial"/>
      <family val="2"/>
    </font>
    <font>
      <b/>
      <sz val="12"/>
      <color theme="1"/>
      <name val="Calibri"/>
      <family val="2"/>
      <scheme val="minor"/>
    </font>
    <font>
      <b/>
      <sz val="12"/>
      <color rgb="FFFF0000"/>
      <name val="Calibri"/>
      <family val="2"/>
      <scheme val="minor"/>
    </font>
    <font>
      <sz val="9"/>
      <color theme="1"/>
      <name val="Calibri"/>
      <family val="2"/>
      <scheme val="minor"/>
    </font>
    <font>
      <b/>
      <sz val="9"/>
      <name val="Calibri"/>
      <family val="2"/>
      <scheme val="minor"/>
    </font>
    <font>
      <sz val="9"/>
      <name val="Calibri"/>
      <family val="2"/>
      <scheme val="minor"/>
    </font>
    <font>
      <b/>
      <sz val="9"/>
      <color theme="1"/>
      <name val="Calibri"/>
      <family val="2"/>
      <scheme val="minor"/>
    </font>
    <font>
      <b/>
      <sz val="10"/>
      <color theme="1"/>
      <name val="Calibri"/>
      <family val="2"/>
      <scheme val="minor"/>
    </font>
    <font>
      <b/>
      <sz val="7"/>
      <color theme="1"/>
      <name val="Arial"/>
      <family val="2"/>
    </font>
    <font>
      <i/>
      <sz val="12"/>
      <color theme="1"/>
      <name val="Calibri"/>
      <family val="2"/>
      <scheme val="minor"/>
    </font>
  </fonts>
  <fills count="12">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4" tint="0.79998168889431442"/>
        <bgColor indexed="18"/>
      </patternFill>
    </fill>
    <fill>
      <patternFill patternType="solid">
        <fgColor rgb="FF8EAADB"/>
        <bgColor indexed="64"/>
      </patternFill>
    </fill>
    <fill>
      <patternFill patternType="solid">
        <fgColor theme="4" tint="0.39997558519241921"/>
        <bgColor indexed="64"/>
      </patternFill>
    </fill>
    <fill>
      <patternFill patternType="solid">
        <fgColor rgb="FFFFFF00"/>
        <bgColor indexed="64"/>
      </patternFill>
    </fill>
    <fill>
      <patternFill patternType="solid">
        <fgColor theme="4" tint="0.79998168889431442"/>
        <bgColor indexed="64"/>
      </patternFill>
    </fill>
    <fill>
      <patternFill patternType="solid">
        <fgColor rgb="FFBFBFBF"/>
        <bgColor indexed="64"/>
      </patternFill>
    </fill>
    <fill>
      <patternFill patternType="solid">
        <fgColor theme="0" tint="-0.14999847407452621"/>
        <bgColor indexed="64"/>
      </patternFill>
    </fill>
    <fill>
      <patternFill patternType="solid">
        <fgColor theme="0" tint="-0.14999847407452621"/>
        <bgColor indexed="26"/>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bottom/>
      <diagonal/>
    </border>
    <border>
      <left/>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right/>
      <top style="medium">
        <color rgb="FF000000"/>
      </top>
      <bottom style="medium">
        <color rgb="FF000000"/>
      </bottom>
      <diagonal/>
    </border>
    <border>
      <left style="medium">
        <color rgb="FF000000"/>
      </left>
      <right/>
      <top style="medium">
        <color indexed="64"/>
      </top>
      <bottom style="medium">
        <color indexed="64"/>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style="medium">
        <color rgb="FF000000"/>
      </left>
      <right/>
      <top style="medium">
        <color indexed="64"/>
      </top>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right style="medium">
        <color rgb="FF000000"/>
      </right>
      <top style="medium">
        <color indexed="64"/>
      </top>
      <bottom/>
      <diagonal/>
    </border>
    <border>
      <left/>
      <right style="medium">
        <color rgb="FF000000"/>
      </right>
      <top style="medium">
        <color indexed="64"/>
      </top>
      <bottom style="medium">
        <color indexed="64"/>
      </bottom>
      <diagonal/>
    </border>
    <border>
      <left style="medium">
        <color indexed="64"/>
      </left>
      <right/>
      <top/>
      <bottom/>
      <diagonal/>
    </border>
    <border>
      <left style="medium">
        <color rgb="FF000000"/>
      </left>
      <right style="medium">
        <color rgb="FF000000"/>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indexed="64"/>
      </right>
      <top/>
      <bottom/>
      <diagonal/>
    </border>
  </borders>
  <cellStyleXfs count="9">
    <xf numFmtId="0" fontId="0" fillId="0" borderId="0"/>
    <xf numFmtId="0" fontId="17" fillId="0" borderId="0" applyNumberFormat="0" applyFill="0" applyBorder="0" applyAlignment="0" applyProtection="0"/>
    <xf numFmtId="43" fontId="16" fillId="0" borderId="0" applyFont="0" applyFill="0" applyBorder="0" applyAlignment="0" applyProtection="0"/>
    <xf numFmtId="167" fontId="5" fillId="0" borderId="0" applyBorder="0" applyProtection="0"/>
    <xf numFmtId="0" fontId="5" fillId="0" borderId="0"/>
    <xf numFmtId="9" fontId="16" fillId="0" borderId="0" applyFont="0" applyFill="0" applyBorder="0" applyAlignment="0" applyProtection="0"/>
    <xf numFmtId="9" fontId="5" fillId="0" borderId="0" applyBorder="0" applyProtection="0"/>
    <xf numFmtId="44" fontId="16" fillId="0" borderId="0" applyFont="0" applyFill="0" applyBorder="0" applyAlignment="0" applyProtection="0"/>
    <xf numFmtId="166" fontId="5" fillId="0" borderId="0" applyBorder="0" applyProtection="0"/>
  </cellStyleXfs>
  <cellXfs count="544">
    <xf numFmtId="0" fontId="0" fillId="0" borderId="0" xfId="0"/>
    <xf numFmtId="0" fontId="1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9" fillId="0" borderId="37" xfId="0" applyFont="1" applyBorder="1" applyAlignment="1">
      <alignment vertical="center" wrapText="1"/>
    </xf>
    <xf numFmtId="0" fontId="20" fillId="0" borderId="36" xfId="0" applyFont="1" applyBorder="1" applyAlignment="1">
      <alignment horizontal="center" vertical="center" wrapText="1"/>
    </xf>
    <xf numFmtId="0" fontId="21" fillId="0" borderId="35" xfId="0" applyFont="1" applyBorder="1" applyAlignment="1">
      <alignment vertical="center" wrapText="1"/>
    </xf>
    <xf numFmtId="0" fontId="17" fillId="0" borderId="38" xfId="1" applyBorder="1" applyAlignment="1">
      <alignment horizontal="center" vertical="center" wrapText="1"/>
    </xf>
    <xf numFmtId="0" fontId="22" fillId="0" borderId="39" xfId="0" applyFont="1" applyBorder="1" applyAlignment="1">
      <alignment vertical="center" wrapText="1"/>
    </xf>
    <xf numFmtId="0" fontId="23" fillId="0" borderId="37" xfId="0" applyFont="1" applyBorder="1" applyAlignment="1">
      <alignment vertical="center" wrapText="1"/>
    </xf>
    <xf numFmtId="0" fontId="24" fillId="0" borderId="36" xfId="0" applyFont="1" applyBorder="1" applyAlignment="1">
      <alignment horizontal="center" vertical="center" wrapText="1"/>
    </xf>
    <xf numFmtId="0" fontId="25" fillId="0" borderId="39" xfId="0" applyFont="1" applyBorder="1" applyAlignment="1">
      <alignment vertical="center" wrapText="1"/>
    </xf>
    <xf numFmtId="0" fontId="18" fillId="0" borderId="37" xfId="0" applyFont="1" applyBorder="1" applyAlignment="1">
      <alignment horizontal="right" vertical="center" wrapText="1"/>
    </xf>
    <xf numFmtId="0" fontId="25" fillId="0" borderId="36" xfId="0" applyFont="1" applyBorder="1" applyAlignment="1">
      <alignment horizontal="center" vertical="center" wrapText="1"/>
    </xf>
    <xf numFmtId="0" fontId="18" fillId="0" borderId="37" xfId="0" applyFont="1" applyBorder="1" applyAlignment="1">
      <alignment vertical="center" wrapText="1"/>
    </xf>
    <xf numFmtId="0" fontId="17" fillId="0" borderId="0" xfId="1" applyAlignment="1">
      <alignment vertical="center"/>
    </xf>
    <xf numFmtId="0" fontId="18" fillId="0" borderId="38" xfId="0" applyFont="1" applyBorder="1" applyAlignment="1">
      <alignment horizontal="center" vertical="center" wrapText="1"/>
    </xf>
    <xf numFmtId="0" fontId="26" fillId="0" borderId="37" xfId="0" applyFont="1" applyBorder="1" applyAlignment="1">
      <alignment vertical="center" wrapText="1"/>
    </xf>
    <xf numFmtId="0" fontId="29" fillId="0" borderId="39" xfId="0" applyFont="1" applyBorder="1" applyAlignment="1">
      <alignment vertical="center" wrapText="1"/>
    </xf>
    <xf numFmtId="0" fontId="30" fillId="0" borderId="39" xfId="0" applyFont="1" applyBorder="1" applyAlignment="1">
      <alignment vertical="center" wrapText="1"/>
    </xf>
    <xf numFmtId="0" fontId="0" fillId="0" borderId="37" xfId="0" applyBorder="1" applyAlignment="1">
      <alignment vertical="top" wrapText="1"/>
    </xf>
    <xf numFmtId="0" fontId="24" fillId="0" borderId="0" xfId="0" applyFont="1" applyAlignment="1">
      <alignment horizontal="left" vertical="center" indent="1"/>
    </xf>
    <xf numFmtId="0" fontId="31" fillId="0" borderId="0" xfId="0" applyFont="1" applyAlignment="1">
      <alignment vertical="center"/>
    </xf>
    <xf numFmtId="0" fontId="18" fillId="0" borderId="41" xfId="0" applyFont="1" applyBorder="1" applyAlignment="1">
      <alignment horizontal="center" vertical="center" wrapText="1"/>
    </xf>
    <xf numFmtId="0" fontId="19" fillId="0" borderId="36" xfId="0" applyFont="1" applyBorder="1" applyAlignment="1">
      <alignment horizontal="center" vertical="center" wrapText="1"/>
    </xf>
    <xf numFmtId="0" fontId="32" fillId="0" borderId="37" xfId="0" applyFont="1" applyBorder="1" applyAlignment="1">
      <alignment vertical="center" wrapText="1"/>
    </xf>
    <xf numFmtId="0" fontId="28" fillId="0" borderId="37" xfId="0" applyFont="1" applyBorder="1" applyAlignment="1">
      <alignment vertical="center" wrapText="1"/>
    </xf>
    <xf numFmtId="0" fontId="31" fillId="0" borderId="40" xfId="0" applyFont="1" applyBorder="1" applyAlignment="1">
      <alignment horizontal="center" vertical="center" wrapText="1"/>
    </xf>
    <xf numFmtId="0" fontId="28" fillId="0" borderId="42" xfId="0" applyFont="1" applyBorder="1" applyAlignment="1">
      <alignment vertical="center" wrapText="1"/>
    </xf>
    <xf numFmtId="0" fontId="19" fillId="0" borderId="41" xfId="0" applyFont="1" applyBorder="1" applyAlignment="1">
      <alignment vertical="center" wrapText="1"/>
    </xf>
    <xf numFmtId="0" fontId="19" fillId="0" borderId="36" xfId="0" applyFont="1" applyBorder="1" applyAlignment="1">
      <alignment vertical="center" wrapText="1"/>
    </xf>
    <xf numFmtId="0" fontId="31" fillId="0" borderId="0" xfId="0" applyFont="1" applyAlignment="1">
      <alignment horizontal="center" vertical="center"/>
    </xf>
    <xf numFmtId="0" fontId="24" fillId="0" borderId="0" xfId="0" applyFont="1" applyAlignment="1">
      <alignment vertical="center"/>
    </xf>
    <xf numFmtId="0" fontId="24" fillId="0" borderId="0" xfId="0" applyFont="1" applyAlignment="1">
      <alignment horizontal="justify" vertical="center"/>
    </xf>
    <xf numFmtId="0" fontId="26" fillId="0" borderId="37" xfId="0" applyFont="1" applyBorder="1" applyAlignment="1">
      <alignment horizontal="right" vertical="center" wrapText="1"/>
    </xf>
    <xf numFmtId="0" fontId="24" fillId="0" borderId="0" xfId="0" applyFont="1" applyAlignment="1">
      <alignment horizontal="left" vertical="center" indent="15"/>
    </xf>
    <xf numFmtId="0" fontId="25"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0" fontId="35" fillId="0" borderId="35" xfId="0" applyFont="1" applyBorder="1" applyAlignment="1">
      <alignment vertical="center" wrapText="1"/>
    </xf>
    <xf numFmtId="0" fontId="31" fillId="0" borderId="0" xfId="0" applyFont="1" applyAlignment="1">
      <alignment horizontal="left" vertical="center" indent="1"/>
    </xf>
    <xf numFmtId="0" fontId="36" fillId="0" borderId="0" xfId="0" applyFont="1" applyAlignment="1">
      <alignment vertical="center"/>
    </xf>
    <xf numFmtId="0" fontId="26" fillId="0" borderId="0" xfId="0" applyFont="1" applyAlignment="1">
      <alignment horizontal="left" vertical="center" indent="1"/>
    </xf>
    <xf numFmtId="0" fontId="28" fillId="0" borderId="0" xfId="0" applyFont="1" applyAlignment="1">
      <alignment horizontal="left" vertical="center" indent="1"/>
    </xf>
    <xf numFmtId="0" fontId="20" fillId="0" borderId="0" xfId="0" applyFont="1" applyAlignment="1">
      <alignment vertical="center"/>
    </xf>
    <xf numFmtId="0" fontId="37" fillId="0" borderId="0" xfId="0" applyFont="1" applyAlignment="1">
      <alignment vertical="center"/>
    </xf>
    <xf numFmtId="0" fontId="24" fillId="0" borderId="40" xfId="0" applyFont="1" applyBorder="1" applyAlignment="1">
      <alignment vertical="center" wrapText="1"/>
    </xf>
    <xf numFmtId="0" fontId="38" fillId="0" borderId="39" xfId="0" applyFont="1" applyBorder="1" applyAlignment="1">
      <alignment vertical="center" wrapText="1"/>
    </xf>
    <xf numFmtId="0" fontId="28" fillId="0" borderId="39" xfId="0" applyFont="1" applyBorder="1" applyAlignment="1">
      <alignment horizontal="left" vertical="center" wrapText="1" indent="2"/>
    </xf>
    <xf numFmtId="0" fontId="38" fillId="0" borderId="0" xfId="0" applyFont="1" applyAlignment="1">
      <alignment vertical="center"/>
    </xf>
    <xf numFmtId="0" fontId="5" fillId="0" borderId="0" xfId="4"/>
    <xf numFmtId="166" fontId="5" fillId="0" borderId="8" xfId="8" applyBorder="1"/>
    <xf numFmtId="166" fontId="5" fillId="0" borderId="9" xfId="8" applyBorder="1"/>
    <xf numFmtId="0" fontId="40" fillId="0" borderId="0" xfId="4" applyFont="1"/>
    <xf numFmtId="0" fontId="39" fillId="0" borderId="0" xfId="4" applyFont="1"/>
    <xf numFmtId="0" fontId="9" fillId="0" borderId="0" xfId="4" applyFont="1"/>
    <xf numFmtId="0" fontId="9" fillId="0" borderId="1" xfId="4" applyFont="1" applyBorder="1" applyAlignment="1">
      <alignment horizontal="center" vertical="center"/>
    </xf>
    <xf numFmtId="0" fontId="9" fillId="3" borderId="1" xfId="4" applyFont="1" applyFill="1" applyBorder="1"/>
    <xf numFmtId="0" fontId="9" fillId="3" borderId="0" xfId="4" applyFont="1" applyFill="1"/>
    <xf numFmtId="0" fontId="9" fillId="3" borderId="1" xfId="4" applyFont="1" applyFill="1" applyBorder="1" applyAlignment="1">
      <alignment horizontal="center" vertical="center"/>
    </xf>
    <xf numFmtId="0" fontId="12" fillId="4" borderId="7" xfId="4" applyFont="1" applyFill="1" applyBorder="1" applyAlignment="1">
      <alignment vertical="center" wrapText="1"/>
    </xf>
    <xf numFmtId="0" fontId="12" fillId="4" borderId="1" xfId="4" applyFont="1" applyFill="1" applyBorder="1" applyAlignment="1">
      <alignment vertical="center" wrapText="1"/>
    </xf>
    <xf numFmtId="0" fontId="14" fillId="4" borderId="1" xfId="4" applyFont="1" applyFill="1" applyBorder="1" applyAlignment="1">
      <alignment horizontal="right" vertical="center" wrapText="1"/>
    </xf>
    <xf numFmtId="0" fontId="9" fillId="0" borderId="1" xfId="4" applyFont="1" applyBorder="1" applyAlignment="1">
      <alignment horizontal="center"/>
    </xf>
    <xf numFmtId="44" fontId="20" fillId="0" borderId="36" xfId="7" applyFont="1" applyBorder="1" applyAlignment="1">
      <alignment vertical="center" wrapText="1"/>
    </xf>
    <xf numFmtId="44" fontId="18" fillId="0" borderId="35" xfId="7" applyFont="1" applyBorder="1" applyAlignment="1">
      <alignment horizontal="center" vertical="center" wrapText="1"/>
    </xf>
    <xf numFmtId="44" fontId="19" fillId="0" borderId="41" xfId="7" applyFont="1" applyBorder="1" applyAlignment="1">
      <alignment horizontal="center" vertical="center" wrapText="1"/>
    </xf>
    <xf numFmtId="44" fontId="19" fillId="0" borderId="36" xfId="7" applyFont="1" applyBorder="1" applyAlignment="1">
      <alignment horizontal="center" vertical="center" wrapText="1"/>
    </xf>
    <xf numFmtId="44" fontId="16" fillId="0" borderId="0" xfId="7" applyFont="1"/>
    <xf numFmtId="44" fontId="18" fillId="0" borderId="36" xfId="7" applyFont="1" applyBorder="1" applyAlignment="1">
      <alignment horizontal="center" vertical="center" wrapText="1"/>
    </xf>
    <xf numFmtId="44" fontId="25" fillId="0" borderId="36" xfId="7" applyFont="1" applyBorder="1" applyAlignment="1">
      <alignment vertical="center" wrapText="1"/>
    </xf>
    <xf numFmtId="166" fontId="15" fillId="0" borderId="10" xfId="8" applyFont="1" applyBorder="1"/>
    <xf numFmtId="44" fontId="24" fillId="0" borderId="36" xfId="7" applyFont="1" applyBorder="1" applyAlignment="1">
      <alignment vertical="center" wrapText="1"/>
    </xf>
    <xf numFmtId="44" fontId="20" fillId="5" borderId="36" xfId="0" applyNumberFormat="1" applyFont="1" applyFill="1" applyBorder="1" applyAlignment="1">
      <alignment vertical="center" wrapText="1"/>
    </xf>
    <xf numFmtId="44" fontId="24" fillId="5" borderId="36" xfId="0" applyNumberFormat="1" applyFont="1" applyFill="1" applyBorder="1" applyAlignment="1">
      <alignment vertical="center" wrapText="1"/>
    </xf>
    <xf numFmtId="44" fontId="24" fillId="5" borderId="36" xfId="7" applyFont="1" applyFill="1" applyBorder="1" applyAlignment="1">
      <alignment vertical="center" wrapText="1"/>
    </xf>
    <xf numFmtId="44" fontId="20" fillId="6" borderId="36" xfId="0" applyNumberFormat="1" applyFont="1" applyFill="1" applyBorder="1" applyAlignment="1">
      <alignment vertical="center" wrapText="1"/>
    </xf>
    <xf numFmtId="44" fontId="24" fillId="3" borderId="36" xfId="7" applyFont="1" applyFill="1" applyBorder="1" applyAlignment="1">
      <alignment vertical="center" wrapText="1"/>
    </xf>
    <xf numFmtId="44" fontId="41" fillId="0" borderId="0" xfId="7" applyFont="1"/>
    <xf numFmtId="44" fontId="31" fillId="0" borderId="36" xfId="7" applyFont="1" applyBorder="1" applyAlignment="1">
      <alignment vertical="center" wrapText="1"/>
    </xf>
    <xf numFmtId="44" fontId="24" fillId="0" borderId="43" xfId="7" applyFont="1" applyBorder="1" applyAlignment="1">
      <alignment vertical="center" wrapText="1"/>
    </xf>
    <xf numFmtId="0" fontId="18" fillId="7" borderId="37" xfId="0" applyFont="1" applyFill="1" applyBorder="1" applyAlignment="1">
      <alignment vertical="center" wrapText="1"/>
    </xf>
    <xf numFmtId="44" fontId="42" fillId="7" borderId="36" xfId="7" applyFont="1" applyFill="1" applyBorder="1" applyAlignment="1">
      <alignment vertical="center" wrapText="1"/>
    </xf>
    <xf numFmtId="0" fontId="19" fillId="0" borderId="2" xfId="0" applyFont="1" applyBorder="1" applyAlignment="1">
      <alignment horizontal="left" vertical="center" wrapText="1"/>
    </xf>
    <xf numFmtId="44" fontId="18" fillId="0" borderId="8" xfId="7" applyFont="1" applyBorder="1" applyAlignment="1">
      <alignment horizontal="center" vertical="center" wrapText="1"/>
    </xf>
    <xf numFmtId="0" fontId="20" fillId="0" borderId="37" xfId="0" applyFont="1" applyBorder="1" applyAlignment="1">
      <alignment horizontal="right" vertical="center" wrapText="1"/>
    </xf>
    <xf numFmtId="0" fontId="20" fillId="0" borderId="44" xfId="0" applyFont="1" applyBorder="1" applyAlignment="1">
      <alignment horizontal="left" vertical="center" wrapText="1" indent="1"/>
    </xf>
    <xf numFmtId="0" fontId="20" fillId="0" borderId="44" xfId="0" applyFont="1" applyBorder="1" applyAlignment="1">
      <alignment horizontal="right" vertical="center" wrapText="1"/>
    </xf>
    <xf numFmtId="0" fontId="20" fillId="0" borderId="45" xfId="0" applyFont="1" applyBorder="1" applyAlignment="1">
      <alignment vertical="center" wrapText="1"/>
    </xf>
    <xf numFmtId="0" fontId="20" fillId="0" borderId="45" xfId="0" applyFont="1" applyBorder="1" applyAlignment="1">
      <alignment horizontal="left" vertical="center" wrapText="1" indent="1"/>
    </xf>
    <xf numFmtId="0" fontId="43" fillId="0" borderId="0" xfId="0" applyFont="1"/>
    <xf numFmtId="44" fontId="20" fillId="3" borderId="36" xfId="7" applyFont="1" applyFill="1" applyBorder="1" applyAlignment="1">
      <alignment vertical="center" wrapText="1"/>
    </xf>
    <xf numFmtId="0" fontId="44" fillId="0" borderId="0" xfId="0" applyFont="1"/>
    <xf numFmtId="0" fontId="31" fillId="0" borderId="38" xfId="0" applyFont="1" applyBorder="1" applyAlignment="1">
      <alignment horizontal="center" vertical="center" wrapText="1"/>
    </xf>
    <xf numFmtId="44" fontId="36" fillId="0" borderId="36" xfId="7" applyFont="1" applyFill="1" applyBorder="1" applyAlignment="1">
      <alignment vertical="center" wrapText="1"/>
    </xf>
    <xf numFmtId="0" fontId="20" fillId="0" borderId="1" xfId="0" applyFont="1" applyBorder="1" applyAlignment="1">
      <alignment vertical="center" wrapText="1"/>
    </xf>
    <xf numFmtId="0" fontId="0" fillId="0" borderId="11" xfId="0" applyBorder="1" applyAlignment="1">
      <alignment vertical="top" wrapText="1"/>
    </xf>
    <xf numFmtId="44" fontId="20" fillId="0" borderId="36" xfId="7" applyFont="1" applyFill="1" applyBorder="1" applyAlignment="1">
      <alignment vertical="center" wrapText="1"/>
    </xf>
    <xf numFmtId="0" fontId="31" fillId="0" borderId="38" xfId="0" applyFont="1" applyBorder="1" applyAlignment="1">
      <alignment vertical="center" textRotation="180" wrapText="1"/>
    </xf>
    <xf numFmtId="0" fontId="31" fillId="0" borderId="38" xfId="0" applyFont="1" applyBorder="1" applyAlignment="1">
      <alignment vertical="center" wrapText="1"/>
    </xf>
    <xf numFmtId="0" fontId="31" fillId="0" borderId="35" xfId="0" applyFont="1" applyBorder="1" applyAlignment="1">
      <alignment vertical="center" textRotation="180" wrapText="1"/>
    </xf>
    <xf numFmtId="0" fontId="31" fillId="0" borderId="35" xfId="0" applyFont="1" applyBorder="1" applyAlignment="1">
      <alignment vertical="center" wrapText="1"/>
    </xf>
    <xf numFmtId="0" fontId="41" fillId="0" borderId="36" xfId="0" applyFont="1" applyBorder="1" applyAlignment="1">
      <alignment vertical="top" textRotation="180" wrapText="1"/>
    </xf>
    <xf numFmtId="0" fontId="31" fillId="0" borderId="36" xfId="0" applyFont="1" applyBorder="1" applyAlignment="1">
      <alignment horizontal="center" vertical="center" wrapText="1"/>
    </xf>
    <xf numFmtId="0" fontId="24" fillId="0" borderId="37" xfId="0" applyFont="1" applyBorder="1" applyAlignment="1">
      <alignment vertical="center" wrapText="1"/>
    </xf>
    <xf numFmtId="2" fontId="24" fillId="0" borderId="36" xfId="0" applyNumberFormat="1" applyFont="1" applyBorder="1" applyAlignment="1">
      <alignment vertical="center" wrapText="1"/>
    </xf>
    <xf numFmtId="2" fontId="31" fillId="0" borderId="36" xfId="0" applyNumberFormat="1" applyFont="1" applyBorder="1" applyAlignment="1">
      <alignment vertical="center" wrapText="1"/>
    </xf>
    <xf numFmtId="0" fontId="20" fillId="0" borderId="39" xfId="0" applyFont="1" applyBorder="1" applyAlignment="1">
      <alignment horizontal="left" vertical="center" wrapText="1" indent="10"/>
    </xf>
    <xf numFmtId="0" fontId="20" fillId="0" borderId="12" xfId="0" applyFont="1" applyBorder="1" applyAlignment="1">
      <alignment horizontal="left" vertical="center" wrapText="1" indent="1"/>
    </xf>
    <xf numFmtId="164" fontId="0" fillId="0" borderId="0" xfId="0" applyNumberFormat="1" applyAlignment="1">
      <alignment horizontal="right"/>
    </xf>
    <xf numFmtId="164" fontId="0" fillId="0" borderId="0" xfId="0" applyNumberFormat="1"/>
    <xf numFmtId="44" fontId="0" fillId="0" borderId="0" xfId="0" applyNumberFormat="1"/>
    <xf numFmtId="0" fontId="26" fillId="0" borderId="44" xfId="0" applyFont="1" applyBorder="1" applyAlignment="1">
      <alignment vertical="center" wrapText="1"/>
    </xf>
    <xf numFmtId="44" fontId="20" fillId="0" borderId="0" xfId="7" applyFont="1" applyBorder="1" applyAlignment="1">
      <alignment vertical="center" wrapText="1"/>
    </xf>
    <xf numFmtId="44" fontId="20" fillId="0" borderId="37" xfId="7" applyFont="1" applyBorder="1" applyAlignment="1">
      <alignment vertical="center" wrapText="1"/>
    </xf>
    <xf numFmtId="0" fontId="18" fillId="0" borderId="46" xfId="0" applyFont="1" applyBorder="1" applyAlignment="1">
      <alignment horizontal="center" vertical="center" wrapText="1"/>
    </xf>
    <xf numFmtId="0" fontId="18" fillId="0" borderId="43" xfId="0" applyFont="1" applyBorder="1" applyAlignment="1">
      <alignment horizontal="center" vertical="center" wrapText="1"/>
    </xf>
    <xf numFmtId="0" fontId="20" fillId="0" borderId="40" xfId="0" applyFont="1" applyBorder="1" applyAlignment="1">
      <alignment vertical="center" wrapText="1"/>
    </xf>
    <xf numFmtId="0" fontId="20" fillId="0" borderId="39" xfId="0" applyFont="1" applyBorder="1" applyAlignment="1">
      <alignment vertical="center" wrapText="1"/>
    </xf>
    <xf numFmtId="0" fontId="20" fillId="0" borderId="37" xfId="0" applyFont="1" applyBorder="1" applyAlignment="1">
      <alignment vertical="center" wrapText="1"/>
    </xf>
    <xf numFmtId="0" fontId="20" fillId="0" borderId="10" xfId="0" applyFont="1" applyBorder="1" applyAlignment="1">
      <alignment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40" fillId="0" borderId="1" xfId="4" applyFont="1" applyBorder="1" applyAlignment="1">
      <alignment horizontal="center" vertical="center" wrapText="1"/>
    </xf>
    <xf numFmtId="0" fontId="9" fillId="3" borderId="1" xfId="4" applyFont="1" applyFill="1" applyBorder="1" applyAlignment="1">
      <alignment horizontal="center"/>
    </xf>
    <xf numFmtId="43" fontId="42" fillId="0" borderId="8" xfId="0" applyNumberFormat="1" applyFont="1" applyBorder="1" applyAlignment="1">
      <alignment vertical="center" wrapText="1"/>
    </xf>
    <xf numFmtId="0" fontId="31" fillId="0" borderId="0" xfId="0" applyFont="1" applyAlignment="1">
      <alignment horizontal="justify" vertical="center"/>
    </xf>
    <xf numFmtId="0" fontId="42" fillId="0" borderId="42" xfId="0" applyFont="1" applyBorder="1" applyAlignment="1">
      <alignment vertical="center" wrapText="1"/>
    </xf>
    <xf numFmtId="0" fontId="28" fillId="0" borderId="35" xfId="0" applyFont="1" applyBorder="1" applyAlignment="1">
      <alignment horizontal="center" vertical="center" wrapText="1"/>
    </xf>
    <xf numFmtId="0" fontId="28" fillId="0" borderId="36" xfId="0" applyFont="1" applyBorder="1" applyAlignment="1">
      <alignment horizontal="center" vertical="center" wrapText="1"/>
    </xf>
    <xf numFmtId="0" fontId="19" fillId="0" borderId="37" xfId="0" applyFont="1" applyBorder="1" applyAlignment="1">
      <alignment horizontal="left" vertical="center" wrapText="1"/>
    </xf>
    <xf numFmtId="0" fontId="42" fillId="0" borderId="0" xfId="0" applyFont="1" applyAlignment="1">
      <alignment vertical="center" wrapText="1"/>
    </xf>
    <xf numFmtId="10" fontId="9" fillId="3" borderId="1" xfId="3" applyNumberFormat="1" applyFont="1" applyFill="1" applyBorder="1" applyProtection="1"/>
    <xf numFmtId="168" fontId="9" fillId="3" borderId="1" xfId="3" applyNumberFormat="1" applyFont="1" applyFill="1" applyBorder="1" applyProtection="1"/>
    <xf numFmtId="168" fontId="10" fillId="3" borderId="1" xfId="3" applyNumberFormat="1" applyFont="1" applyFill="1" applyBorder="1" applyProtection="1"/>
    <xf numFmtId="166" fontId="9" fillId="3" borderId="1" xfId="3" applyNumberFormat="1" applyFont="1" applyFill="1" applyBorder="1" applyProtection="1"/>
    <xf numFmtId="166" fontId="10" fillId="3" borderId="1" xfId="3" applyNumberFormat="1" applyFont="1" applyFill="1" applyBorder="1" applyProtection="1"/>
    <xf numFmtId="0" fontId="45" fillId="0" borderId="0" xfId="0" applyFont="1"/>
    <xf numFmtId="0" fontId="46" fillId="8" borderId="1" xfId="0" applyFont="1" applyFill="1" applyBorder="1" applyAlignment="1">
      <alignment vertical="center"/>
    </xf>
    <xf numFmtId="0" fontId="47" fillId="0" borderId="1" xfId="0" applyFont="1" applyBorder="1" applyAlignment="1">
      <alignment vertical="center" wrapText="1"/>
    </xf>
    <xf numFmtId="0" fontId="26" fillId="0" borderId="0" xfId="0" applyFont="1" applyAlignment="1">
      <alignment vertical="center"/>
    </xf>
    <xf numFmtId="44" fontId="26" fillId="0" borderId="37" xfId="7" applyFont="1" applyBorder="1" applyAlignment="1">
      <alignment vertical="center" wrapText="1"/>
    </xf>
    <xf numFmtId="44" fontId="26" fillId="0" borderId="43" xfId="7" applyFont="1" applyBorder="1" applyAlignment="1">
      <alignment vertical="center" wrapText="1"/>
    </xf>
    <xf numFmtId="44" fontId="26" fillId="0" borderId="36" xfId="7" applyFont="1" applyBorder="1" applyAlignment="1">
      <alignment vertical="center" wrapText="1"/>
    </xf>
    <xf numFmtId="0" fontId="28" fillId="0" borderId="42" xfId="0" applyFont="1" applyBorder="1" applyAlignment="1">
      <alignment horizontal="center" vertical="center" wrapText="1"/>
    </xf>
    <xf numFmtId="0" fontId="28" fillId="0" borderId="41" xfId="0" applyFont="1" applyBorder="1" applyAlignment="1">
      <alignment horizontal="center" vertical="center" wrapText="1"/>
    </xf>
    <xf numFmtId="0" fontId="26" fillId="0" borderId="37" xfId="0" applyFont="1" applyBorder="1" applyAlignment="1">
      <alignment horizontal="center" vertical="center" wrapText="1"/>
    </xf>
    <xf numFmtId="44" fontId="28" fillId="0" borderId="36" xfId="7" applyFont="1" applyBorder="1" applyAlignment="1">
      <alignment vertical="center" wrapText="1"/>
    </xf>
    <xf numFmtId="44" fontId="26" fillId="0" borderId="38" xfId="7" applyFont="1" applyBorder="1" applyAlignment="1">
      <alignment vertical="center" wrapText="1"/>
    </xf>
    <xf numFmtId="44" fontId="26" fillId="0" borderId="8" xfId="7" applyFont="1" applyFill="1" applyBorder="1" applyAlignment="1">
      <alignment vertical="center" wrapText="1"/>
    </xf>
    <xf numFmtId="44" fontId="28" fillId="3" borderId="38" xfId="7" applyFont="1" applyFill="1" applyBorder="1" applyAlignment="1">
      <alignment vertical="center" wrapText="1"/>
    </xf>
    <xf numFmtId="0" fontId="26" fillId="0" borderId="44" xfId="0" applyFont="1" applyBorder="1" applyAlignment="1">
      <alignment horizontal="center" vertical="center" wrapText="1"/>
    </xf>
    <xf numFmtId="44" fontId="26" fillId="0" borderId="47" xfId="7" applyFont="1" applyBorder="1" applyAlignment="1">
      <alignment vertical="center" wrapText="1"/>
    </xf>
    <xf numFmtId="44" fontId="26" fillId="0" borderId="48" xfId="7" applyFont="1" applyBorder="1" applyAlignment="1">
      <alignment vertical="center" wrapText="1"/>
    </xf>
    <xf numFmtId="44" fontId="26" fillId="0" borderId="8" xfId="7" applyFont="1" applyBorder="1" applyAlignment="1">
      <alignment vertical="center" wrapText="1"/>
    </xf>
    <xf numFmtId="44" fontId="26" fillId="0" borderId="0" xfId="7" applyFont="1" applyBorder="1" applyAlignment="1">
      <alignment vertical="center" wrapText="1"/>
    </xf>
    <xf numFmtId="0" fontId="28" fillId="0" borderId="14" xfId="0" applyFont="1" applyBorder="1" applyAlignment="1">
      <alignment vertical="center" wrapText="1"/>
    </xf>
    <xf numFmtId="0" fontId="32" fillId="0" borderId="14" xfId="0" applyFont="1" applyBorder="1" applyAlignment="1">
      <alignment horizontal="right" vertical="center" wrapText="1"/>
    </xf>
    <xf numFmtId="0" fontId="26" fillId="0" borderId="14" xfId="0" applyFont="1" applyBorder="1" applyAlignment="1">
      <alignment horizontal="right" vertical="center" wrapText="1"/>
    </xf>
    <xf numFmtId="0" fontId="28" fillId="0" borderId="15" xfId="0" applyFont="1" applyBorder="1" applyAlignment="1">
      <alignment vertical="center" wrapText="1"/>
    </xf>
    <xf numFmtId="0" fontId="28" fillId="0" borderId="5" xfId="0" applyFont="1" applyBorder="1" applyAlignment="1">
      <alignment horizontal="center" vertical="center" textRotation="90" wrapText="1"/>
    </xf>
    <xf numFmtId="0" fontId="48" fillId="0" borderId="16" xfId="0" applyFont="1" applyBorder="1" applyAlignment="1">
      <alignment horizontal="center" vertical="top" textRotation="90" wrapText="1"/>
    </xf>
    <xf numFmtId="0" fontId="28" fillId="0" borderId="17" xfId="0" applyFont="1" applyBorder="1" applyAlignment="1">
      <alignment horizontal="center" vertical="center" textRotation="90" wrapText="1"/>
    </xf>
    <xf numFmtId="0" fontId="28" fillId="0" borderId="18" xfId="0" applyFont="1" applyBorder="1" applyAlignment="1">
      <alignment horizontal="center" vertical="center" wrapText="1"/>
    </xf>
    <xf numFmtId="0" fontId="28" fillId="0" borderId="14" xfId="0" applyFont="1" applyBorder="1" applyAlignment="1">
      <alignment horizontal="center" vertical="center" wrapText="1"/>
    </xf>
    <xf numFmtId="0" fontId="48" fillId="0" borderId="14" xfId="0" applyFont="1" applyBorder="1" applyAlignment="1">
      <alignment horizontal="center" vertical="top" textRotation="90" wrapText="1"/>
    </xf>
    <xf numFmtId="44" fontId="45" fillId="0" borderId="14" xfId="7" applyFont="1" applyBorder="1"/>
    <xf numFmtId="0" fontId="28" fillId="0" borderId="19" xfId="0" applyFont="1" applyBorder="1" applyAlignment="1">
      <alignment horizontal="center" vertical="center" textRotation="90" wrapText="1"/>
    </xf>
    <xf numFmtId="0" fontId="28" fillId="0" borderId="20" xfId="0" applyFont="1" applyBorder="1" applyAlignment="1">
      <alignment horizontal="center" vertical="center" textRotation="90" wrapText="1"/>
    </xf>
    <xf numFmtId="44" fontId="26" fillId="3" borderId="36" xfId="7" applyFont="1" applyFill="1" applyBorder="1" applyAlignment="1">
      <alignment horizontal="center" vertical="center" wrapText="1"/>
    </xf>
    <xf numFmtId="0" fontId="45" fillId="3" borderId="0" xfId="0" applyFont="1" applyFill="1"/>
    <xf numFmtId="0" fontId="46" fillId="3" borderId="1" xfId="0" applyFont="1" applyFill="1" applyBorder="1" applyAlignment="1">
      <alignment vertical="center"/>
    </xf>
    <xf numFmtId="0" fontId="0" fillId="7" borderId="0" xfId="0" applyFill="1"/>
    <xf numFmtId="43" fontId="24" fillId="0" borderId="36" xfId="7" applyNumberFormat="1" applyFont="1" applyBorder="1" applyAlignment="1">
      <alignment horizontal="right" vertical="center" wrapText="1"/>
    </xf>
    <xf numFmtId="43" fontId="5" fillId="0" borderId="0" xfId="4" applyNumberFormat="1"/>
    <xf numFmtId="0" fontId="28" fillId="0" borderId="51" xfId="0" applyFont="1" applyBorder="1" applyAlignment="1">
      <alignment horizontal="center" vertical="center" wrapText="1"/>
    </xf>
    <xf numFmtId="44" fontId="26" fillId="0" borderId="52" xfId="7" applyFont="1" applyBorder="1" applyAlignment="1">
      <alignment vertical="center" wrapText="1"/>
    </xf>
    <xf numFmtId="0" fontId="0" fillId="0" borderId="8" xfId="0" applyBorder="1"/>
    <xf numFmtId="44" fontId="26" fillId="0" borderId="8" xfId="7" applyFont="1" applyBorder="1"/>
    <xf numFmtId="0" fontId="28" fillId="0" borderId="10" xfId="0" applyFont="1" applyBorder="1" applyAlignment="1">
      <alignment horizontal="center" vertical="center" wrapText="1"/>
    </xf>
    <xf numFmtId="44" fontId="28" fillId="3" borderId="8" xfId="7" applyFont="1" applyFill="1" applyBorder="1" applyAlignment="1">
      <alignment vertical="center" wrapText="1"/>
    </xf>
    <xf numFmtId="44" fontId="28" fillId="0" borderId="48" xfId="7" applyFont="1" applyBorder="1" applyAlignment="1">
      <alignment vertical="center" wrapText="1"/>
    </xf>
    <xf numFmtId="44" fontId="26" fillId="0" borderId="39" xfId="7" applyFont="1" applyBorder="1" applyAlignment="1">
      <alignment vertical="center" wrapText="1"/>
    </xf>
    <xf numFmtId="44" fontId="26" fillId="0" borderId="42" xfId="7" applyFont="1" applyBorder="1" applyAlignment="1">
      <alignment vertical="center" wrapText="1"/>
    </xf>
    <xf numFmtId="44" fontId="28" fillId="0" borderId="42" xfId="7" applyFont="1" applyBorder="1" applyAlignment="1">
      <alignment vertical="center" wrapText="1"/>
    </xf>
    <xf numFmtId="44" fontId="26" fillId="0" borderId="0" xfId="7" applyFont="1"/>
    <xf numFmtId="44" fontId="28" fillId="0" borderId="37" xfId="7" applyFont="1" applyBorder="1" applyAlignment="1">
      <alignment vertical="center" wrapText="1"/>
    </xf>
    <xf numFmtId="44" fontId="26" fillId="0" borderId="44" xfId="7" applyFont="1" applyBorder="1" applyAlignment="1">
      <alignment vertical="center" wrapText="1"/>
    </xf>
    <xf numFmtId="164" fontId="28" fillId="0" borderId="8" xfId="0" applyNumberFormat="1" applyFont="1" applyBorder="1"/>
    <xf numFmtId="44" fontId="26" fillId="0" borderId="49" xfId="7" applyFont="1" applyBorder="1" applyAlignment="1">
      <alignment vertical="center" wrapText="1"/>
    </xf>
    <xf numFmtId="44" fontId="26" fillId="0" borderId="50" xfId="7" applyFont="1" applyBorder="1" applyAlignment="1">
      <alignment vertical="center" wrapText="1"/>
    </xf>
    <xf numFmtId="44" fontId="26" fillId="0" borderId="53" xfId="7" applyFont="1" applyBorder="1" applyAlignment="1">
      <alignment vertical="center" wrapText="1"/>
    </xf>
    <xf numFmtId="44" fontId="28" fillId="0" borderId="54" xfId="7" applyFont="1" applyBorder="1" applyAlignment="1">
      <alignment vertical="center" wrapText="1"/>
    </xf>
    <xf numFmtId="44" fontId="26" fillId="0" borderId="38" xfId="7" applyFont="1" applyFill="1" applyBorder="1" applyAlignment="1">
      <alignment vertical="center" wrapText="1"/>
    </xf>
    <xf numFmtId="164" fontId="26" fillId="0" borderId="8" xfId="0" applyNumberFormat="1" applyFont="1" applyBorder="1"/>
    <xf numFmtId="44" fontId="26" fillId="3" borderId="38" xfId="7" applyFont="1" applyFill="1" applyBorder="1" applyAlignment="1">
      <alignment horizontal="center" vertical="center" wrapText="1"/>
    </xf>
    <xf numFmtId="44" fontId="26" fillId="0" borderId="16" xfId="7" applyFont="1" applyBorder="1" applyAlignment="1">
      <alignment vertical="center" wrapText="1"/>
    </xf>
    <xf numFmtId="2" fontId="26" fillId="0" borderId="16" xfId="7" applyNumberFormat="1" applyFont="1" applyBorder="1" applyAlignment="1">
      <alignment horizontal="center" vertical="center" wrapText="1"/>
    </xf>
    <xf numFmtId="44" fontId="26" fillId="0" borderId="14" xfId="7" applyFont="1" applyBorder="1" applyAlignment="1">
      <alignment vertical="center" wrapText="1"/>
    </xf>
    <xf numFmtId="0" fontId="26" fillId="0" borderId="14" xfId="0" applyFont="1" applyBorder="1" applyAlignment="1">
      <alignment vertical="center" wrapText="1"/>
    </xf>
    <xf numFmtId="0" fontId="28" fillId="0" borderId="19" xfId="0" applyFont="1" applyBorder="1" applyAlignment="1">
      <alignment horizontal="center" vertical="center" wrapText="1"/>
    </xf>
    <xf numFmtId="0" fontId="28" fillId="0" borderId="16" xfId="0" applyFont="1" applyBorder="1" applyAlignment="1">
      <alignment horizontal="center" vertical="center" wrapText="1"/>
    </xf>
    <xf numFmtId="44" fontId="26" fillId="3" borderId="8" xfId="7" applyFont="1" applyFill="1" applyBorder="1" applyAlignment="1">
      <alignment horizontal="center" vertical="center" wrapText="1"/>
    </xf>
    <xf numFmtId="43" fontId="16" fillId="0" borderId="0" xfId="2" applyFont="1"/>
    <xf numFmtId="44" fontId="24" fillId="0" borderId="36" xfId="7" applyFont="1" applyFill="1" applyBorder="1" applyAlignment="1">
      <alignment vertical="center" wrapText="1"/>
    </xf>
    <xf numFmtId="0" fontId="28" fillId="0" borderId="38" xfId="0" applyFont="1" applyBorder="1" applyAlignment="1">
      <alignment horizontal="center" vertical="center" wrapText="1"/>
    </xf>
    <xf numFmtId="0" fontId="28" fillId="0" borderId="46" xfId="0" applyFont="1" applyBorder="1" applyAlignment="1">
      <alignment horizontal="center" vertical="center" wrapText="1"/>
    </xf>
    <xf numFmtId="44" fontId="24" fillId="0" borderId="8" xfId="7" applyFont="1" applyBorder="1" applyAlignment="1">
      <alignment vertical="center" wrapText="1"/>
    </xf>
    <xf numFmtId="43" fontId="49" fillId="0" borderId="8" xfId="2" applyFont="1" applyBorder="1"/>
    <xf numFmtId="166" fontId="10" fillId="0" borderId="1" xfId="3" applyNumberFormat="1" applyFont="1" applyBorder="1" applyProtection="1"/>
    <xf numFmtId="0" fontId="9" fillId="0" borderId="1" xfId="4" applyFont="1" applyBorder="1" applyAlignment="1">
      <alignment horizontal="left" vertical="center"/>
    </xf>
    <xf numFmtId="0" fontId="10" fillId="0" borderId="1" xfId="4" applyFont="1" applyBorder="1"/>
    <xf numFmtId="2" fontId="26" fillId="0" borderId="22" xfId="7" applyNumberFormat="1" applyFont="1" applyBorder="1" applyAlignment="1">
      <alignment horizontal="center" vertical="center" wrapText="1"/>
    </xf>
    <xf numFmtId="44" fontId="26" fillId="0" borderId="1" xfId="7" applyFont="1" applyBorder="1" applyAlignment="1">
      <alignment vertical="center" wrapText="1"/>
    </xf>
    <xf numFmtId="0" fontId="0" fillId="0" borderId="1" xfId="0" applyBorder="1"/>
    <xf numFmtId="44" fontId="26" fillId="0" borderId="1" xfId="7" applyFont="1" applyBorder="1"/>
    <xf numFmtId="44" fontId="26" fillId="0" borderId="22" xfId="7" applyFont="1" applyBorder="1" applyAlignment="1">
      <alignment vertical="center" wrapText="1"/>
    </xf>
    <xf numFmtId="44" fontId="26" fillId="0" borderId="23" xfId="7" applyFont="1" applyBorder="1" applyAlignment="1">
      <alignment vertical="center" wrapText="1"/>
    </xf>
    <xf numFmtId="44" fontId="26" fillId="0" borderId="12" xfId="7" applyFont="1" applyBorder="1"/>
    <xf numFmtId="0" fontId="48" fillId="0" borderId="9" xfId="0" applyFont="1" applyBorder="1"/>
    <xf numFmtId="44" fontId="26" fillId="0" borderId="9" xfId="7" applyFont="1" applyBorder="1" applyAlignment="1">
      <alignment vertical="center" wrapText="1"/>
    </xf>
    <xf numFmtId="0" fontId="28" fillId="0" borderId="8" xfId="0" applyFont="1" applyBorder="1" applyAlignment="1">
      <alignment horizontal="center" vertical="center" wrapText="1"/>
    </xf>
    <xf numFmtId="44" fontId="26" fillId="3" borderId="23" xfId="7" applyFont="1" applyFill="1" applyBorder="1" applyAlignment="1">
      <alignment horizontal="center" vertical="center" wrapText="1"/>
    </xf>
    <xf numFmtId="44" fontId="26" fillId="3" borderId="24" xfId="7" applyFont="1" applyFill="1" applyBorder="1" applyAlignment="1">
      <alignment horizontal="center" vertical="center" wrapText="1"/>
    </xf>
    <xf numFmtId="44" fontId="28" fillId="3" borderId="8" xfId="7" applyFont="1" applyFill="1" applyBorder="1" applyAlignment="1">
      <alignment horizontal="center" vertical="center" wrapText="1"/>
    </xf>
    <xf numFmtId="44" fontId="26" fillId="0" borderId="3" xfId="7" applyFont="1" applyBorder="1"/>
    <xf numFmtId="44" fontId="24" fillId="7" borderId="36" xfId="0" applyNumberFormat="1" applyFont="1" applyFill="1" applyBorder="1" applyAlignment="1">
      <alignment vertical="center" wrapText="1"/>
    </xf>
    <xf numFmtId="44" fontId="24" fillId="7" borderId="36" xfId="7" applyFont="1" applyFill="1" applyBorder="1" applyAlignment="1">
      <alignment vertical="center" wrapText="1"/>
    </xf>
    <xf numFmtId="0" fontId="0" fillId="3" borderId="0" xfId="0" applyFill="1"/>
    <xf numFmtId="166" fontId="5" fillId="3" borderId="1" xfId="4" applyNumberFormat="1" applyFill="1" applyBorder="1" applyAlignment="1">
      <alignment horizontal="center"/>
    </xf>
    <xf numFmtId="166" fontId="5" fillId="3" borderId="1" xfId="4" applyNumberFormat="1" applyFill="1" applyBorder="1"/>
    <xf numFmtId="9" fontId="5" fillId="3" borderId="1" xfId="4" applyNumberFormat="1" applyFill="1" applyBorder="1"/>
    <xf numFmtId="166" fontId="6" fillId="3" borderId="1" xfId="4" applyNumberFormat="1" applyFont="1" applyFill="1" applyBorder="1"/>
    <xf numFmtId="44" fontId="24" fillId="0" borderId="40" xfId="7" applyFont="1" applyBorder="1" applyAlignment="1">
      <alignment vertical="center" wrapText="1"/>
    </xf>
    <xf numFmtId="44" fontId="24" fillId="0" borderId="37" xfId="7" applyFont="1" applyBorder="1" applyAlignment="1">
      <alignment vertical="center" wrapText="1"/>
    </xf>
    <xf numFmtId="44" fontId="24" fillId="0" borderId="39" xfId="7" applyFont="1" applyBorder="1" applyAlignment="1">
      <alignment vertical="center" wrapText="1"/>
    </xf>
    <xf numFmtId="44" fontId="26" fillId="3" borderId="25" xfId="7" applyFont="1" applyFill="1" applyBorder="1" applyAlignment="1">
      <alignment horizontal="center" vertical="center" wrapText="1"/>
    </xf>
    <xf numFmtId="165" fontId="26" fillId="3" borderId="23" xfId="0" applyNumberFormat="1" applyFont="1" applyFill="1" applyBorder="1"/>
    <xf numFmtId="44" fontId="10" fillId="3" borderId="36" xfId="7" applyFont="1" applyFill="1" applyBorder="1" applyAlignment="1">
      <alignment horizontal="center" vertical="center" wrapText="1"/>
    </xf>
    <xf numFmtId="43" fontId="20" fillId="3" borderId="37" xfId="2" applyFont="1" applyFill="1" applyBorder="1" applyAlignment="1">
      <alignment vertical="center" wrapText="1"/>
    </xf>
    <xf numFmtId="43" fontId="20" fillId="3" borderId="36" xfId="2" applyFont="1" applyFill="1" applyBorder="1" applyAlignment="1">
      <alignment vertical="center" wrapText="1"/>
    </xf>
    <xf numFmtId="43" fontId="42" fillId="3" borderId="36" xfId="2" applyFont="1" applyFill="1" applyBorder="1" applyAlignment="1">
      <alignment vertical="center" wrapText="1"/>
    </xf>
    <xf numFmtId="0" fontId="18" fillId="3" borderId="1" xfId="0" applyFont="1" applyFill="1" applyBorder="1" applyAlignment="1">
      <alignment horizontal="center" vertical="center" wrapText="1"/>
    </xf>
    <xf numFmtId="0" fontId="18" fillId="3" borderId="5" xfId="0" applyFont="1" applyFill="1" applyBorder="1" applyAlignment="1">
      <alignment horizontal="center" vertical="center" wrapText="1"/>
    </xf>
    <xf numFmtId="43" fontId="20" fillId="3" borderId="21" xfId="2" applyFont="1" applyFill="1" applyBorder="1" applyAlignment="1">
      <alignment horizontal="center" vertical="center" wrapText="1"/>
    </xf>
    <xf numFmtId="43" fontId="42" fillId="3" borderId="1" xfId="2" applyFont="1" applyFill="1" applyBorder="1" applyAlignment="1">
      <alignment vertical="center" wrapText="1"/>
    </xf>
    <xf numFmtId="0" fontId="45" fillId="3" borderId="7" xfId="0" applyFont="1" applyFill="1" applyBorder="1"/>
    <xf numFmtId="164" fontId="26" fillId="3" borderId="7" xfId="0" applyNumberFormat="1" applyFont="1" applyFill="1" applyBorder="1" applyAlignment="1">
      <alignment horizontal="right"/>
    </xf>
    <xf numFmtId="165" fontId="26" fillId="3" borderId="7" xfId="0" applyNumberFormat="1" applyFont="1" applyFill="1" applyBorder="1" applyAlignment="1">
      <alignment vertical="center" wrapText="1"/>
    </xf>
    <xf numFmtId="164" fontId="26" fillId="3" borderId="7" xfId="0" applyNumberFormat="1" applyFont="1" applyFill="1" applyBorder="1" applyAlignment="1">
      <alignment vertical="center" wrapText="1"/>
    </xf>
    <xf numFmtId="0" fontId="45" fillId="3" borderId="1" xfId="0" applyFont="1" applyFill="1" applyBorder="1"/>
    <xf numFmtId="164" fontId="26" fillId="3" borderId="1" xfId="0" applyNumberFormat="1" applyFont="1" applyFill="1" applyBorder="1" applyAlignment="1">
      <alignment horizontal="right"/>
    </xf>
    <xf numFmtId="165" fontId="26" fillId="3" borderId="1" xfId="0" applyNumberFormat="1" applyFont="1" applyFill="1" applyBorder="1" applyAlignment="1">
      <alignment vertical="center" wrapText="1"/>
    </xf>
    <xf numFmtId="164" fontId="26" fillId="3" borderId="1" xfId="0" applyNumberFormat="1" applyFont="1" applyFill="1" applyBorder="1" applyAlignment="1">
      <alignment vertical="center" wrapText="1"/>
    </xf>
    <xf numFmtId="44" fontId="0" fillId="3" borderId="0" xfId="0" applyNumberFormat="1" applyFill="1"/>
    <xf numFmtId="165" fontId="28" fillId="3" borderId="1" xfId="0" applyNumberFormat="1" applyFont="1" applyFill="1" applyBorder="1" applyAlignment="1">
      <alignment vertical="center" wrapText="1"/>
    </xf>
    <xf numFmtId="0" fontId="24" fillId="3" borderId="0" xfId="0" applyFont="1" applyFill="1" applyAlignment="1">
      <alignment vertical="center"/>
    </xf>
    <xf numFmtId="166" fontId="5" fillId="7" borderId="1" xfId="8" applyFill="1" applyBorder="1"/>
    <xf numFmtId="0" fontId="9" fillId="7" borderId="1" xfId="4" applyFont="1" applyFill="1" applyBorder="1" applyAlignment="1">
      <alignment horizontal="center"/>
    </xf>
    <xf numFmtId="0" fontId="40" fillId="10" borderId="1" xfId="4" applyFont="1" applyFill="1" applyBorder="1" applyAlignment="1">
      <alignment horizontal="center" vertical="center" wrapText="1"/>
    </xf>
    <xf numFmtId="0" fontId="39" fillId="10" borderId="0" xfId="4" applyFont="1" applyFill="1"/>
    <xf numFmtId="0" fontId="39" fillId="11" borderId="13" xfId="4" applyFont="1" applyFill="1" applyBorder="1" applyAlignment="1">
      <alignment horizontal="left"/>
    </xf>
    <xf numFmtId="10" fontId="39" fillId="10" borderId="2" xfId="4" applyNumberFormat="1" applyFont="1" applyFill="1" applyBorder="1" applyAlignment="1">
      <alignment horizontal="center"/>
    </xf>
    <xf numFmtId="10" fontId="39" fillId="10" borderId="13" xfId="4" applyNumberFormat="1" applyFont="1" applyFill="1" applyBorder="1" applyAlignment="1">
      <alignment horizontal="center"/>
    </xf>
    <xf numFmtId="43" fontId="20" fillId="0" borderId="8" xfId="7" applyNumberFormat="1" applyFont="1" applyBorder="1" applyAlignment="1">
      <alignment vertical="center" wrapText="1"/>
    </xf>
    <xf numFmtId="10" fontId="24" fillId="0" borderId="36" xfId="5" applyNumberFormat="1" applyFont="1" applyBorder="1" applyAlignment="1">
      <alignment vertical="center" wrapText="1"/>
    </xf>
    <xf numFmtId="0" fontId="26" fillId="0" borderId="39" xfId="0" applyFont="1" applyBorder="1" applyAlignment="1">
      <alignment vertical="center" wrapText="1"/>
    </xf>
    <xf numFmtId="44" fontId="20" fillId="0" borderId="38" xfId="7" applyFont="1" applyFill="1" applyBorder="1" applyAlignment="1">
      <alignment vertical="center" wrapText="1"/>
    </xf>
    <xf numFmtId="44" fontId="20" fillId="0" borderId="38" xfId="7" applyFont="1" applyBorder="1" applyAlignment="1">
      <alignment vertical="center" wrapText="1"/>
    </xf>
    <xf numFmtId="0" fontId="31" fillId="0" borderId="9" xfId="0" applyFont="1" applyBorder="1" applyAlignment="1">
      <alignment horizontal="left" vertical="center" wrapText="1"/>
    </xf>
    <xf numFmtId="44" fontId="20" fillId="0" borderId="47" xfId="7" applyFont="1" applyFill="1" applyBorder="1" applyAlignment="1">
      <alignment vertical="center" wrapText="1"/>
    </xf>
    <xf numFmtId="44" fontId="20" fillId="0" borderId="61" xfId="7" applyFont="1" applyFill="1" applyBorder="1" applyAlignment="1">
      <alignment vertical="center" wrapText="1"/>
    </xf>
    <xf numFmtId="44" fontId="20" fillId="0" borderId="23" xfId="7" applyFont="1" applyFill="1" applyBorder="1" applyAlignment="1">
      <alignment vertical="center" wrapText="1"/>
    </xf>
    <xf numFmtId="0" fontId="31" fillId="0" borderId="0" xfId="0" applyFont="1" applyAlignment="1">
      <alignment horizontal="left" vertical="center" wrapText="1"/>
    </xf>
    <xf numFmtId="44" fontId="20" fillId="0" borderId="0" xfId="7" applyFont="1" applyFill="1" applyBorder="1" applyAlignment="1">
      <alignment vertical="center" wrapText="1"/>
    </xf>
    <xf numFmtId="44" fontId="42" fillId="0" borderId="23" xfId="7" applyFont="1" applyFill="1" applyBorder="1" applyAlignment="1">
      <alignment vertical="center" wrapText="1"/>
    </xf>
    <xf numFmtId="0" fontId="42" fillId="0" borderId="0" xfId="0" applyFont="1" applyAlignment="1">
      <alignment horizontal="center" vertical="center" wrapText="1"/>
    </xf>
    <xf numFmtId="44" fontId="20" fillId="0" borderId="36" xfId="0" applyNumberFormat="1" applyFont="1" applyBorder="1" applyAlignment="1">
      <alignment vertical="center" wrapText="1"/>
    </xf>
    <xf numFmtId="0" fontId="20" fillId="0" borderId="36" xfId="0" applyFont="1" applyBorder="1" applyAlignment="1">
      <alignment vertical="center" wrapText="1"/>
    </xf>
    <xf numFmtId="0" fontId="20" fillId="0" borderId="49" xfId="0" applyFont="1" applyBorder="1" applyAlignment="1">
      <alignment horizontal="center" vertical="center" wrapText="1"/>
    </xf>
    <xf numFmtId="0" fontId="20" fillId="0" borderId="0" xfId="0" applyFont="1" applyAlignment="1">
      <alignment horizontal="center" vertical="center" wrapText="1"/>
    </xf>
    <xf numFmtId="44" fontId="20" fillId="0" borderId="50" xfId="0" applyNumberFormat="1" applyFont="1" applyBorder="1" applyAlignment="1">
      <alignment vertical="center" wrapText="1"/>
    </xf>
    <xf numFmtId="43" fontId="20" fillId="0" borderId="36" xfId="2" applyFont="1" applyFill="1" applyBorder="1" applyAlignment="1">
      <alignment vertical="center" wrapText="1"/>
    </xf>
    <xf numFmtId="44" fontId="42" fillId="0" borderId="36" xfId="0" applyNumberFormat="1" applyFont="1" applyBorder="1" applyAlignment="1">
      <alignment vertical="center" wrapText="1"/>
    </xf>
    <xf numFmtId="44" fontId="42" fillId="0" borderId="0" xfId="0" applyNumberFormat="1" applyFont="1" applyAlignment="1">
      <alignment vertical="center" wrapText="1"/>
    </xf>
    <xf numFmtId="0" fontId="20" fillId="0" borderId="0" xfId="0" applyFont="1" applyAlignment="1">
      <alignment vertical="center" wrapText="1"/>
    </xf>
    <xf numFmtId="0" fontId="20" fillId="0" borderId="12" xfId="0" applyFont="1" applyBorder="1" applyAlignment="1">
      <alignment horizontal="center" vertical="center" wrapText="1"/>
    </xf>
    <xf numFmtId="44" fontId="43" fillId="0" borderId="0" xfId="0" applyNumberFormat="1" applyFont="1"/>
    <xf numFmtId="43" fontId="42" fillId="0" borderId="0" xfId="2" applyFont="1" applyBorder="1" applyAlignment="1">
      <alignment vertical="center" wrapText="1"/>
    </xf>
    <xf numFmtId="0" fontId="51" fillId="0" borderId="0" xfId="0" applyFont="1"/>
    <xf numFmtId="44" fontId="51" fillId="0" borderId="0" xfId="0" applyNumberFormat="1" applyFont="1"/>
    <xf numFmtId="0" fontId="46" fillId="3" borderId="1" xfId="0" applyFont="1" applyFill="1" applyBorder="1" applyAlignment="1">
      <alignment horizontal="center" vertical="center"/>
    </xf>
    <xf numFmtId="0" fontId="0" fillId="0" borderId="1" xfId="0" applyBorder="1" applyAlignment="1">
      <alignment vertical="center" wrapText="1"/>
    </xf>
    <xf numFmtId="44" fontId="0" fillId="0" borderId="1" xfId="0" applyNumberFormat="1" applyBorder="1" applyAlignment="1">
      <alignment vertical="center"/>
    </xf>
    <xf numFmtId="44" fontId="43" fillId="0" borderId="1" xfId="0" applyNumberFormat="1" applyFont="1" applyBorder="1" applyAlignment="1">
      <alignment vertical="center"/>
    </xf>
    <xf numFmtId="0" fontId="43" fillId="0" borderId="0" xfId="0" applyFont="1" applyAlignment="1">
      <alignment horizontal="right" vertical="center"/>
    </xf>
    <xf numFmtId="43" fontId="20" fillId="3" borderId="39" xfId="2" applyFont="1" applyFill="1" applyBorder="1" applyAlignment="1">
      <alignment vertical="center" wrapText="1"/>
    </xf>
    <xf numFmtId="0" fontId="24" fillId="0" borderId="55" xfId="0" applyFont="1" applyBorder="1" applyAlignment="1">
      <alignment vertical="center" wrapText="1"/>
    </xf>
    <xf numFmtId="0" fontId="24" fillId="3" borderId="0" xfId="0" applyFont="1" applyFill="1" applyAlignment="1">
      <alignment horizontal="justify" vertical="center"/>
    </xf>
    <xf numFmtId="0" fontId="24" fillId="0" borderId="0" xfId="0" applyFont="1" applyAlignment="1">
      <alignment horizontal="left" vertical="center"/>
    </xf>
    <xf numFmtId="43" fontId="20" fillId="3" borderId="1" xfId="2" applyFont="1" applyFill="1" applyBorder="1" applyAlignment="1">
      <alignment horizontal="center" vertical="center" wrapText="1"/>
    </xf>
    <xf numFmtId="43" fontId="20" fillId="0" borderId="39" xfId="2" applyFont="1" applyBorder="1" applyAlignment="1">
      <alignment vertical="center" wrapText="1"/>
    </xf>
    <xf numFmtId="0" fontId="18" fillId="3" borderId="12"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0" borderId="0" xfId="0" applyFont="1" applyAlignment="1">
      <alignment horizontal="center" vertical="center" wrapText="1"/>
    </xf>
    <xf numFmtId="0" fontId="18" fillId="0" borderId="71" xfId="0" applyFont="1" applyBorder="1" applyAlignment="1">
      <alignment horizontal="center" vertical="center" wrapText="1"/>
    </xf>
    <xf numFmtId="0" fontId="38" fillId="0" borderId="45" xfId="0" applyFont="1" applyBorder="1" applyAlignment="1">
      <alignment vertical="center" wrapText="1"/>
    </xf>
    <xf numFmtId="0" fontId="5" fillId="0" borderId="1" xfId="4" applyBorder="1"/>
    <xf numFmtId="4" fontId="5" fillId="0" borderId="1" xfId="4" applyNumberFormat="1" applyBorder="1"/>
    <xf numFmtId="43" fontId="18" fillId="0" borderId="38" xfId="2" applyFont="1" applyBorder="1" applyAlignment="1">
      <alignment horizontal="center" vertical="center" wrapText="1"/>
    </xf>
    <xf numFmtId="0" fontId="24" fillId="0" borderId="43" xfId="0" applyFont="1" applyBorder="1" applyAlignment="1">
      <alignment horizontal="center" vertical="center" wrapText="1"/>
    </xf>
    <xf numFmtId="44" fontId="20" fillId="0" borderId="1" xfId="7" applyFont="1" applyBorder="1" applyAlignment="1">
      <alignment vertical="center" wrapText="1"/>
    </xf>
    <xf numFmtId="44" fontId="42" fillId="7" borderId="23" xfId="7" applyFont="1" applyFill="1" applyBorder="1" applyAlignment="1">
      <alignment vertical="center" wrapText="1"/>
    </xf>
    <xf numFmtId="0" fontId="18" fillId="0" borderId="51" xfId="0" applyFont="1" applyBorder="1" applyAlignment="1">
      <alignment horizontal="center" vertical="center" wrapText="1"/>
    </xf>
    <xf numFmtId="44" fontId="24" fillId="7" borderId="43" xfId="0" applyNumberFormat="1" applyFont="1" applyFill="1" applyBorder="1" applyAlignment="1">
      <alignment vertical="center" wrapText="1"/>
    </xf>
    <xf numFmtId="44" fontId="24" fillId="7" borderId="43" xfId="7" applyFont="1" applyFill="1" applyBorder="1" applyAlignment="1">
      <alignment vertical="center" wrapText="1"/>
    </xf>
    <xf numFmtId="0" fontId="18" fillId="0" borderId="1" xfId="0" applyFont="1" applyBorder="1" applyAlignment="1">
      <alignment horizontal="center" vertical="center" wrapText="1"/>
    </xf>
    <xf numFmtId="43" fontId="0" fillId="0" borderId="1" xfId="2" applyFont="1" applyBorder="1" applyAlignment="1">
      <alignment horizontal="right"/>
    </xf>
    <xf numFmtId="0" fontId="26" fillId="0" borderId="40" xfId="0" applyFont="1" applyBorder="1" applyAlignment="1">
      <alignment vertical="center" wrapText="1"/>
    </xf>
    <xf numFmtId="0" fontId="26" fillId="0" borderId="37" xfId="0" applyFont="1" applyBorder="1" applyAlignment="1">
      <alignment vertical="center" wrapText="1"/>
    </xf>
    <xf numFmtId="0" fontId="24" fillId="0" borderId="40" xfId="0" applyFont="1" applyBorder="1" applyAlignment="1">
      <alignment horizontal="center" vertical="center" wrapText="1"/>
    </xf>
    <xf numFmtId="0" fontId="24" fillId="0" borderId="37" xfId="0" applyFont="1" applyBorder="1" applyAlignment="1">
      <alignment horizontal="center" vertical="center" wrapText="1"/>
    </xf>
    <xf numFmtId="44" fontId="20" fillId="0" borderId="40" xfId="7" applyFont="1" applyBorder="1" applyAlignment="1">
      <alignment vertical="center" wrapText="1"/>
    </xf>
    <xf numFmtId="44" fontId="20" fillId="0" borderId="37" xfId="7" applyFont="1" applyBorder="1" applyAlignment="1">
      <alignment vertical="center" wrapText="1"/>
    </xf>
    <xf numFmtId="44" fontId="20" fillId="3" borderId="40" xfId="7" applyFont="1" applyFill="1" applyBorder="1" applyAlignment="1">
      <alignment vertical="center" wrapText="1"/>
    </xf>
    <xf numFmtId="44" fontId="20" fillId="3" borderId="37" xfId="7" applyFont="1" applyFill="1" applyBorder="1" applyAlignment="1">
      <alignment vertical="center" wrapText="1"/>
    </xf>
    <xf numFmtId="0" fontId="18" fillId="0" borderId="55"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38" xfId="0" applyFont="1" applyBorder="1" applyAlignment="1">
      <alignment horizontal="center" vertical="center" wrapText="1"/>
    </xf>
    <xf numFmtId="0" fontId="24" fillId="0" borderId="39" xfId="0" applyFont="1" applyBorder="1" applyAlignment="1">
      <alignment horizontal="center" vertical="center" wrapText="1"/>
    </xf>
    <xf numFmtId="43" fontId="20" fillId="0" borderId="40" xfId="2" applyFont="1" applyBorder="1" applyAlignment="1">
      <alignment vertical="center" wrapText="1"/>
    </xf>
    <xf numFmtId="43" fontId="20" fillId="0" borderId="37" xfId="2" applyFont="1" applyBorder="1" applyAlignment="1">
      <alignment vertical="center" wrapText="1"/>
    </xf>
    <xf numFmtId="0" fontId="28" fillId="0" borderId="69" xfId="0" applyFont="1" applyBorder="1" applyAlignment="1">
      <alignment horizontal="center" vertical="center" wrapText="1"/>
    </xf>
    <xf numFmtId="0" fontId="28" fillId="0" borderId="70" xfId="0" applyFont="1" applyBorder="1" applyAlignment="1">
      <alignment horizontal="center" vertical="center" wrapText="1"/>
    </xf>
    <xf numFmtId="0" fontId="28" fillId="0" borderId="40" xfId="0" applyFont="1" applyBorder="1" applyAlignment="1">
      <alignment horizontal="center" vertical="center" wrapText="1"/>
    </xf>
    <xf numFmtId="0" fontId="28" fillId="0" borderId="37"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7" xfId="0" applyFont="1" applyBorder="1" applyAlignment="1">
      <alignment horizontal="center" vertical="center" wrapText="1"/>
    </xf>
    <xf numFmtId="0" fontId="28" fillId="3" borderId="45" xfId="0" applyFont="1" applyFill="1" applyBorder="1" applyAlignment="1">
      <alignment horizontal="center" vertical="center" wrapText="1"/>
    </xf>
    <xf numFmtId="0" fontId="28" fillId="3" borderId="0" xfId="0" applyFont="1" applyFill="1" applyAlignment="1">
      <alignment horizontal="center" vertical="center" wrapText="1"/>
    </xf>
    <xf numFmtId="0" fontId="28" fillId="3" borderId="38" xfId="0" applyFont="1" applyFill="1" applyBorder="1" applyAlignment="1">
      <alignment horizontal="center" vertical="center" wrapText="1"/>
    </xf>
    <xf numFmtId="0" fontId="42" fillId="0" borderId="0" xfId="0" applyFont="1" applyAlignment="1">
      <alignment horizontal="center" vertical="center"/>
    </xf>
    <xf numFmtId="0" fontId="50" fillId="0" borderId="55" xfId="0" applyFont="1" applyBorder="1" applyAlignment="1">
      <alignment horizontal="center" vertical="center" wrapText="1"/>
    </xf>
    <xf numFmtId="0" fontId="50" fillId="0" borderId="44" xfId="0" applyFont="1" applyBorder="1" applyAlignment="1">
      <alignment horizontal="center" vertical="center" wrapText="1"/>
    </xf>
    <xf numFmtId="0" fontId="27" fillId="3" borderId="55" xfId="0" applyFont="1" applyFill="1" applyBorder="1" applyAlignment="1">
      <alignment vertical="center" wrapText="1"/>
    </xf>
    <xf numFmtId="0" fontId="27" fillId="3" borderId="46" xfId="0" applyFont="1" applyFill="1" applyBorder="1" applyAlignment="1">
      <alignment vertical="center" wrapText="1"/>
    </xf>
    <xf numFmtId="0" fontId="27" fillId="3" borderId="35" xfId="0" applyFont="1" applyFill="1" applyBorder="1" applyAlignment="1">
      <alignment vertical="center" wrapText="1"/>
    </xf>
    <xf numFmtId="0" fontId="18" fillId="0" borderId="0" xfId="0" applyFont="1" applyAlignment="1">
      <alignment horizontal="center" vertical="center" wrapText="1"/>
    </xf>
    <xf numFmtId="43" fontId="20" fillId="3" borderId="45" xfId="2" applyFont="1" applyFill="1" applyBorder="1" applyAlignment="1">
      <alignment vertical="center" wrapText="1"/>
    </xf>
    <xf numFmtId="43" fontId="20" fillId="3" borderId="44" xfId="2" applyFont="1" applyFill="1" applyBorder="1" applyAlignment="1">
      <alignment vertical="center" wrapText="1"/>
    </xf>
    <xf numFmtId="43" fontId="20" fillId="3" borderId="10" xfId="2" applyFont="1" applyFill="1" applyBorder="1" applyAlignment="1">
      <alignment vertical="center" wrapText="1"/>
    </xf>
    <xf numFmtId="43" fontId="20" fillId="3" borderId="12" xfId="2" applyFont="1" applyFill="1" applyBorder="1" applyAlignment="1">
      <alignment vertical="center" wrapText="1"/>
    </xf>
    <xf numFmtId="43" fontId="20" fillId="3" borderId="38" xfId="2" applyFont="1" applyFill="1" applyBorder="1" applyAlignment="1">
      <alignment vertical="center" wrapText="1"/>
    </xf>
    <xf numFmtId="43" fontId="20" fillId="3" borderId="36" xfId="2" applyFont="1" applyFill="1" applyBorder="1" applyAlignment="1">
      <alignment vertical="center" wrapText="1"/>
    </xf>
    <xf numFmtId="43" fontId="20" fillId="3" borderId="40" xfId="2" applyFont="1" applyFill="1" applyBorder="1" applyAlignment="1">
      <alignment vertical="center" wrapText="1"/>
    </xf>
    <xf numFmtId="43" fontId="20" fillId="3" borderId="37" xfId="2" applyFont="1" applyFill="1" applyBorder="1" applyAlignment="1">
      <alignment vertical="center" wrapText="1"/>
    </xf>
    <xf numFmtId="43" fontId="20" fillId="3" borderId="39" xfId="2" applyFont="1" applyFill="1" applyBorder="1" applyAlignment="1">
      <alignment vertical="center" wrapText="1"/>
    </xf>
    <xf numFmtId="0" fontId="0" fillId="3" borderId="0" xfId="0" applyFill="1" applyAlignment="1">
      <alignment horizontal="center" vertical="center"/>
    </xf>
    <xf numFmtId="43" fontId="42" fillId="3" borderId="40" xfId="2" applyFont="1" applyFill="1" applyBorder="1" applyAlignment="1">
      <alignment vertical="center" wrapText="1"/>
    </xf>
    <xf numFmtId="43" fontId="42" fillId="3" borderId="37" xfId="2" applyFont="1" applyFill="1" applyBorder="1" applyAlignment="1">
      <alignment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1" fillId="3" borderId="1" xfId="0" applyFont="1" applyFill="1" applyBorder="1" applyAlignment="1">
      <alignment horizontal="center" vertical="center" wrapText="1"/>
    </xf>
    <xf numFmtId="0" fontId="40" fillId="8" borderId="8" xfId="4" applyFont="1" applyFill="1" applyBorder="1" applyAlignment="1">
      <alignment horizontal="center" vertical="center"/>
    </xf>
    <xf numFmtId="0" fontId="6" fillId="0" borderId="0" xfId="4" applyFont="1" applyAlignment="1">
      <alignment horizontal="center" vertical="center"/>
    </xf>
    <xf numFmtId="166" fontId="5" fillId="0" borderId="8" xfId="8" applyBorder="1"/>
    <xf numFmtId="0" fontId="5" fillId="0" borderId="26" xfId="4" applyBorder="1" applyAlignment="1">
      <alignment horizontal="center"/>
    </xf>
    <xf numFmtId="0" fontId="28" fillId="0" borderId="56" xfId="0" applyFont="1" applyBorder="1" applyAlignment="1">
      <alignment vertical="center" wrapText="1"/>
    </xf>
    <xf numFmtId="0" fontId="28" fillId="0" borderId="41" xfId="0" applyFont="1" applyBorder="1" applyAlignment="1">
      <alignment vertical="center" wrapText="1"/>
    </xf>
    <xf numFmtId="0" fontId="42" fillId="0" borderId="40" xfId="0" applyFont="1" applyBorder="1" applyAlignment="1">
      <alignment horizontal="center" vertical="center" wrapText="1"/>
    </xf>
    <xf numFmtId="0" fontId="42" fillId="0" borderId="39" xfId="0" applyFont="1" applyBorder="1" applyAlignment="1">
      <alignment horizontal="center" vertical="center" wrapText="1"/>
    </xf>
    <xf numFmtId="0" fontId="42" fillId="0" borderId="37" xfId="0" applyFont="1" applyBorder="1" applyAlignment="1">
      <alignment horizontal="center" vertical="center" wrapText="1"/>
    </xf>
    <xf numFmtId="0" fontId="18" fillId="0" borderId="39" xfId="0" applyFont="1" applyBorder="1" applyAlignment="1">
      <alignment horizontal="center" vertical="center" wrapText="1"/>
    </xf>
    <xf numFmtId="0" fontId="27" fillId="0" borderId="55" xfId="0" applyFont="1" applyBorder="1" applyAlignment="1">
      <alignment vertical="center" wrapText="1"/>
    </xf>
    <xf numFmtId="0" fontId="27" fillId="0" borderId="46" xfId="0" applyFont="1" applyBorder="1" applyAlignment="1">
      <alignment vertical="center" wrapText="1"/>
    </xf>
    <xf numFmtId="0" fontId="27" fillId="0" borderId="35" xfId="0" applyFont="1" applyBorder="1" applyAlignment="1">
      <alignment vertical="center" wrapText="1"/>
    </xf>
    <xf numFmtId="0" fontId="28" fillId="0" borderId="44"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36"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37" xfId="0" applyFont="1" applyBorder="1" applyAlignment="1">
      <alignment horizontal="center" vertical="center" wrapText="1"/>
    </xf>
    <xf numFmtId="0" fontId="29" fillId="0" borderId="40" xfId="0" applyFont="1" applyBorder="1" applyAlignment="1">
      <alignment vertical="center" wrapText="1"/>
    </xf>
    <xf numFmtId="0" fontId="29" fillId="0" borderId="37" xfId="0" applyFont="1" applyBorder="1" applyAlignment="1">
      <alignment vertical="center" wrapText="1"/>
    </xf>
    <xf numFmtId="44" fontId="18" fillId="0" borderId="40" xfId="7" applyFont="1" applyBorder="1" applyAlignment="1">
      <alignment horizontal="center" vertical="center" wrapText="1"/>
    </xf>
    <xf numFmtId="44" fontId="18" fillId="0" borderId="37" xfId="7" applyFont="1" applyBorder="1" applyAlignment="1">
      <alignment horizontal="center" vertical="center" wrapText="1"/>
    </xf>
    <xf numFmtId="0" fontId="31" fillId="0" borderId="0" xfId="0" applyFont="1" applyAlignment="1">
      <alignment horizontal="center" vertical="center" wrapText="1"/>
    </xf>
    <xf numFmtId="0" fontId="42" fillId="0" borderId="55" xfId="0" applyFont="1" applyBorder="1" applyAlignment="1">
      <alignment horizontal="center" vertical="center" wrapText="1"/>
    </xf>
    <xf numFmtId="0" fontId="42" fillId="0" borderId="45" xfId="0" applyFont="1" applyBorder="1" applyAlignment="1">
      <alignment horizontal="center" vertical="center" wrapText="1"/>
    </xf>
    <xf numFmtId="0" fontId="26" fillId="0" borderId="0" xfId="0" applyFont="1" applyAlignment="1">
      <alignment horizontal="center" vertical="center" wrapText="1"/>
    </xf>
    <xf numFmtId="0" fontId="28" fillId="0" borderId="27"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0" xfId="0" applyFont="1" applyAlignment="1">
      <alignment horizontal="center" vertical="center" wrapText="1"/>
    </xf>
    <xf numFmtId="0" fontId="28" fillId="0" borderId="11"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64" xfId="0" applyFont="1" applyBorder="1" applyAlignment="1">
      <alignment horizontal="center" vertical="center" wrapText="1"/>
    </xf>
    <xf numFmtId="0" fontId="28" fillId="0" borderId="68"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67" xfId="0" applyFont="1" applyBorder="1" applyAlignment="1">
      <alignment horizontal="center" vertical="center" wrapText="1"/>
    </xf>
    <xf numFmtId="0" fontId="20" fillId="9" borderId="55" xfId="0" applyFont="1" applyFill="1" applyBorder="1" applyAlignment="1">
      <alignment horizontal="center" vertical="center" wrapText="1"/>
    </xf>
    <xf numFmtId="0" fontId="20" fillId="9" borderId="46" xfId="0" applyFont="1" applyFill="1" applyBorder="1" applyAlignment="1">
      <alignment horizontal="center" vertical="center" wrapText="1"/>
    </xf>
    <xf numFmtId="0" fontId="24" fillId="0" borderId="55" xfId="0" applyFont="1" applyBorder="1" applyAlignment="1">
      <alignment vertical="center" wrapText="1"/>
    </xf>
    <xf numFmtId="0" fontId="24" fillId="0" borderId="39" xfId="0" applyFont="1" applyBorder="1" applyAlignment="1">
      <alignment vertical="center" wrapText="1"/>
    </xf>
    <xf numFmtId="0" fontId="24" fillId="0" borderId="37" xfId="0" applyFont="1" applyBorder="1" applyAlignment="1">
      <alignment vertical="center" wrapText="1"/>
    </xf>
    <xf numFmtId="0" fontId="20" fillId="0" borderId="40" xfId="0" applyFont="1" applyBorder="1" applyAlignment="1">
      <alignment vertical="center" wrapText="1"/>
    </xf>
    <xf numFmtId="0" fontId="20" fillId="0" borderId="39" xfId="0" applyFont="1" applyBorder="1" applyAlignment="1">
      <alignment vertical="center" wrapText="1"/>
    </xf>
    <xf numFmtId="0" fontId="20" fillId="0" borderId="37" xfId="0" applyFont="1" applyBorder="1" applyAlignment="1">
      <alignment vertical="center" wrapText="1"/>
    </xf>
    <xf numFmtId="44" fontId="24" fillId="0" borderId="40" xfId="7" applyFont="1" applyFill="1" applyBorder="1" applyAlignment="1">
      <alignment vertical="center" wrapText="1"/>
    </xf>
    <xf numFmtId="44" fontId="24" fillId="0" borderId="37" xfId="7" applyFont="1" applyFill="1" applyBorder="1" applyAlignment="1">
      <alignment vertical="center" wrapText="1"/>
    </xf>
    <xf numFmtId="0" fontId="31" fillId="0" borderId="9" xfId="0" applyFont="1" applyBorder="1" applyAlignment="1">
      <alignment horizontal="center" vertical="center" wrapText="1"/>
    </xf>
    <xf numFmtId="0" fontId="31" fillId="0" borderId="32" xfId="0" applyFont="1" applyBorder="1" applyAlignment="1">
      <alignment horizontal="center" vertical="center" wrapText="1"/>
    </xf>
    <xf numFmtId="0" fontId="31" fillId="0" borderId="23" xfId="0" applyFont="1" applyBorder="1" applyAlignment="1">
      <alignment horizontal="center" vertical="center" wrapText="1"/>
    </xf>
    <xf numFmtId="10" fontId="24" fillId="0" borderId="40" xfId="7" applyNumberFormat="1" applyFont="1" applyBorder="1" applyAlignment="1">
      <alignment vertical="center" wrapText="1"/>
    </xf>
    <xf numFmtId="10" fontId="24" fillId="0" borderId="37" xfId="7" applyNumberFormat="1" applyFont="1" applyBorder="1" applyAlignment="1">
      <alignment vertical="center" wrapText="1"/>
    </xf>
    <xf numFmtId="10" fontId="24" fillId="0" borderId="40" xfId="7" applyNumberFormat="1" applyFont="1" applyFill="1" applyBorder="1" applyAlignment="1">
      <alignment vertical="center" wrapText="1"/>
    </xf>
    <xf numFmtId="10" fontId="24" fillId="0" borderId="37" xfId="7" applyNumberFormat="1" applyFont="1" applyFill="1" applyBorder="1" applyAlignment="1">
      <alignment vertical="center" wrapText="1"/>
    </xf>
    <xf numFmtId="0" fontId="31" fillId="0" borderId="51" xfId="0" applyFont="1" applyBorder="1" applyAlignment="1">
      <alignment horizontal="center" vertical="center" wrapText="1"/>
    </xf>
    <xf numFmtId="0" fontId="31" fillId="0" borderId="41" xfId="0" applyFont="1" applyBorder="1" applyAlignment="1">
      <alignment horizontal="center" vertical="center" wrapText="1"/>
    </xf>
    <xf numFmtId="0" fontId="31" fillId="0" borderId="56" xfId="0" applyFont="1" applyBorder="1" applyAlignment="1">
      <alignment horizontal="center" vertical="center" wrapText="1"/>
    </xf>
    <xf numFmtId="2" fontId="28" fillId="0" borderId="16" xfId="7" applyNumberFormat="1" applyFont="1" applyBorder="1" applyAlignment="1">
      <alignment horizontal="center" vertical="center" wrapText="1"/>
    </xf>
    <xf numFmtId="44" fontId="28" fillId="0" borderId="16" xfId="7" applyFont="1" applyBorder="1" applyAlignment="1">
      <alignment vertical="center" wrapText="1"/>
    </xf>
    <xf numFmtId="44" fontId="28" fillId="0" borderId="34" xfId="7" applyFont="1" applyBorder="1" applyAlignment="1">
      <alignment vertical="center" wrapText="1"/>
    </xf>
    <xf numFmtId="44" fontId="28" fillId="0" borderId="14" xfId="7" applyFont="1" applyBorder="1" applyAlignment="1">
      <alignment vertical="center" wrapText="1"/>
    </xf>
    <xf numFmtId="44" fontId="28" fillId="0" borderId="15" xfId="7" applyFont="1" applyBorder="1" applyAlignment="1">
      <alignment vertical="center" wrapText="1"/>
    </xf>
    <xf numFmtId="2" fontId="28" fillId="0" borderId="34" xfId="7" applyNumberFormat="1" applyFont="1" applyBorder="1" applyAlignment="1">
      <alignment horizontal="center" vertical="center" wrapText="1"/>
    </xf>
    <xf numFmtId="44" fontId="26" fillId="0" borderId="16" xfId="7" applyFont="1" applyBorder="1" applyAlignment="1">
      <alignment vertical="center" wrapText="1"/>
    </xf>
    <xf numFmtId="2" fontId="26" fillId="0" borderId="16" xfId="7" applyNumberFormat="1" applyFont="1" applyBorder="1" applyAlignment="1">
      <alignment horizontal="center" vertical="center" wrapText="1"/>
    </xf>
    <xf numFmtId="44" fontId="28" fillId="0" borderId="1" xfId="7" applyFont="1" applyBorder="1" applyAlignment="1">
      <alignment vertical="center" wrapText="1"/>
    </xf>
    <xf numFmtId="2" fontId="28" fillId="0" borderId="22" xfId="7" applyNumberFormat="1" applyFont="1" applyBorder="1" applyAlignment="1">
      <alignment horizontal="center" vertical="center" wrapText="1"/>
    </xf>
    <xf numFmtId="44" fontId="26" fillId="0" borderId="14" xfId="7" applyFont="1" applyBorder="1" applyAlignment="1">
      <alignment vertical="center" wrapText="1"/>
    </xf>
    <xf numFmtId="0" fontId="26" fillId="0" borderId="33" xfId="0" applyFont="1" applyBorder="1" applyAlignment="1">
      <alignment vertical="center" wrapText="1"/>
    </xf>
    <xf numFmtId="0" fontId="26" fillId="0" borderId="14" xfId="0" applyFont="1" applyBorder="1" applyAlignment="1">
      <alignment vertical="center" wrapText="1"/>
    </xf>
    <xf numFmtId="0" fontId="28" fillId="0" borderId="19"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0" xfId="0" applyFont="1" applyAlignment="1">
      <alignment horizontal="left" vertical="center"/>
    </xf>
    <xf numFmtId="0" fontId="26" fillId="0" borderId="58" xfId="0" applyFont="1" applyBorder="1" applyAlignment="1">
      <alignment vertical="center" wrapText="1"/>
    </xf>
    <xf numFmtId="0" fontId="26" fillId="0" borderId="59" xfId="0" applyFont="1" applyBorder="1" applyAlignment="1">
      <alignment vertical="center" wrapText="1"/>
    </xf>
    <xf numFmtId="0" fontId="28" fillId="0" borderId="57" xfId="0" applyFont="1" applyBorder="1" applyAlignment="1">
      <alignment horizontal="center" vertical="center" wrapText="1"/>
    </xf>
    <xf numFmtId="0" fontId="28" fillId="0" borderId="60"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25"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64"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65" xfId="0" applyFont="1" applyBorder="1" applyAlignment="1">
      <alignment horizontal="center" vertical="center" wrapText="1"/>
    </xf>
    <xf numFmtId="0" fontId="42" fillId="0" borderId="66" xfId="0" applyFont="1" applyBorder="1" applyAlignment="1">
      <alignment horizontal="center" vertical="center" wrapText="1"/>
    </xf>
    <xf numFmtId="0" fontId="42" fillId="0" borderId="67" xfId="0" applyFont="1" applyBorder="1" applyAlignment="1">
      <alignment horizontal="center" vertical="center" wrapText="1"/>
    </xf>
    <xf numFmtId="0" fontId="42" fillId="3" borderId="40" xfId="0" applyFont="1" applyFill="1" applyBorder="1" applyAlignment="1">
      <alignment horizontal="center" vertical="center" wrapText="1"/>
    </xf>
    <xf numFmtId="0" fontId="42" fillId="3" borderId="39" xfId="0" applyFont="1" applyFill="1" applyBorder="1" applyAlignment="1">
      <alignment horizontal="center" vertical="center" wrapText="1"/>
    </xf>
    <xf numFmtId="0" fontId="42" fillId="3" borderId="63" xfId="0" applyFont="1" applyFill="1" applyBorder="1" applyAlignment="1">
      <alignment horizontal="center" vertical="center" wrapText="1"/>
    </xf>
    <xf numFmtId="43" fontId="20" fillId="0" borderId="8" xfId="7" applyNumberFormat="1" applyFont="1" applyBorder="1" applyAlignment="1">
      <alignment vertical="center" wrapText="1"/>
    </xf>
    <xf numFmtId="43" fontId="20" fillId="0" borderId="8" xfId="0" applyNumberFormat="1" applyFont="1" applyBorder="1" applyAlignment="1">
      <alignment vertical="center" wrapText="1"/>
    </xf>
    <xf numFmtId="43" fontId="42" fillId="0" borderId="8" xfId="0" applyNumberFormat="1" applyFont="1" applyBorder="1" applyAlignment="1">
      <alignment vertical="center" wrapText="1"/>
    </xf>
    <xf numFmtId="0" fontId="31" fillId="0" borderId="0" xfId="0" applyFont="1" applyAlignment="1">
      <alignment horizontal="justify" vertical="center"/>
    </xf>
    <xf numFmtId="0" fontId="20" fillId="0" borderId="55" xfId="0" applyFont="1" applyBorder="1" applyAlignment="1">
      <alignment horizontal="center" vertical="center" wrapText="1"/>
    </xf>
    <xf numFmtId="0" fontId="20" fillId="0" borderId="45" xfId="0" applyFont="1" applyBorder="1" applyAlignment="1">
      <alignment horizontal="center" vertical="center" wrapText="1"/>
    </xf>
    <xf numFmtId="0" fontId="20" fillId="0" borderId="44" xfId="0" applyFont="1" applyBorder="1" applyAlignment="1">
      <alignment horizontal="center" vertical="center" wrapText="1"/>
    </xf>
    <xf numFmtId="0" fontId="42" fillId="0" borderId="27"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62" xfId="0" applyFont="1" applyBorder="1" applyAlignment="1">
      <alignment horizontal="center" vertical="center" wrapText="1"/>
    </xf>
    <xf numFmtId="0" fontId="42" fillId="0" borderId="0" xfId="0" applyFont="1" applyAlignment="1">
      <alignment horizontal="center" vertical="center" wrapText="1"/>
    </xf>
    <xf numFmtId="0" fontId="42" fillId="0" borderId="29" xfId="0" applyFont="1" applyBorder="1" applyAlignment="1">
      <alignment horizontal="center" vertical="center" wrapText="1"/>
    </xf>
    <xf numFmtId="0" fontId="42" fillId="0" borderId="30" xfId="0" applyFont="1" applyBorder="1" applyAlignment="1">
      <alignment horizontal="center" vertical="center" wrapText="1"/>
    </xf>
    <xf numFmtId="0" fontId="20" fillId="0" borderId="0" xfId="0" applyFont="1" applyAlignment="1">
      <alignment horizontal="justify" vertical="center"/>
    </xf>
    <xf numFmtId="0" fontId="42" fillId="0" borderId="0" xfId="0" applyFont="1" applyAlignment="1">
      <alignment horizontal="left" vertical="center" wrapText="1"/>
    </xf>
    <xf numFmtId="0" fontId="42" fillId="0" borderId="35" xfId="0" applyFont="1" applyBorder="1" applyAlignment="1">
      <alignment horizontal="center" vertical="center" wrapText="1"/>
    </xf>
    <xf numFmtId="0" fontId="42" fillId="0" borderId="38" xfId="0" applyFont="1" applyBorder="1" applyAlignment="1">
      <alignment horizontal="center" vertical="center" wrapText="1"/>
    </xf>
    <xf numFmtId="0" fontId="42" fillId="0" borderId="36" xfId="0" applyFont="1" applyBorder="1" applyAlignment="1">
      <alignment horizontal="center" vertical="center" wrapText="1"/>
    </xf>
    <xf numFmtId="0" fontId="31" fillId="0" borderId="0" xfId="0" applyFont="1" applyAlignment="1">
      <alignment horizontal="center" vertical="center"/>
    </xf>
    <xf numFmtId="0" fontId="24" fillId="3" borderId="0" xfId="0" applyFont="1" applyFill="1" applyAlignment="1">
      <alignment horizontal="justify" vertical="center"/>
    </xf>
    <xf numFmtId="0" fontId="20" fillId="0" borderId="10" xfId="0" applyFont="1" applyBorder="1" applyAlignment="1">
      <alignment vertical="center" wrapText="1"/>
    </xf>
    <xf numFmtId="0" fontId="20" fillId="0" borderId="12" xfId="0" applyFont="1" applyBorder="1" applyAlignment="1">
      <alignment vertical="center" wrapText="1"/>
    </xf>
    <xf numFmtId="0" fontId="24" fillId="0" borderId="0" xfId="0" applyFont="1" applyAlignment="1">
      <alignment horizontal="left" vertical="center"/>
    </xf>
    <xf numFmtId="0" fontId="28" fillId="0" borderId="55"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32" xfId="0" applyFont="1" applyBorder="1" applyAlignment="1">
      <alignment horizontal="center" vertical="center" wrapText="1"/>
    </xf>
    <xf numFmtId="0" fontId="28" fillId="0" borderId="23" xfId="0" applyFont="1" applyBorder="1" applyAlignment="1">
      <alignment horizontal="center" vertical="center" wrapText="1"/>
    </xf>
    <xf numFmtId="0" fontId="19" fillId="0" borderId="40" xfId="0" applyFont="1" applyBorder="1" applyAlignment="1">
      <alignment horizontal="left" vertical="center" wrapText="1"/>
    </xf>
    <xf numFmtId="0" fontId="19" fillId="0" borderId="37" xfId="0" applyFont="1" applyBorder="1" applyAlignment="1">
      <alignment horizontal="left" vertical="center" wrapText="1"/>
    </xf>
    <xf numFmtId="169" fontId="20" fillId="3" borderId="40" xfId="7" applyNumberFormat="1" applyFont="1" applyFill="1" applyBorder="1" applyAlignment="1">
      <alignment vertical="center" wrapText="1"/>
    </xf>
    <xf numFmtId="169" fontId="20" fillId="3" borderId="37" xfId="7" applyNumberFormat="1" applyFont="1" applyFill="1" applyBorder="1" applyAlignment="1">
      <alignment vertical="center" wrapText="1"/>
    </xf>
    <xf numFmtId="169" fontId="20" fillId="0" borderId="40" xfId="7" applyNumberFormat="1" applyFont="1" applyFill="1" applyBorder="1" applyAlignment="1">
      <alignment vertical="center" wrapText="1"/>
    </xf>
    <xf numFmtId="169" fontId="20" fillId="0" borderId="37" xfId="7" applyNumberFormat="1" applyFont="1" applyFill="1" applyBorder="1" applyAlignment="1">
      <alignment vertical="center" wrapText="1"/>
    </xf>
    <xf numFmtId="0" fontId="19" fillId="0" borderId="40" xfId="0" applyFont="1" applyBorder="1" applyAlignment="1">
      <alignment horizontal="left" vertical="center"/>
    </xf>
    <xf numFmtId="0" fontId="19" fillId="0" borderId="37" xfId="0" applyFont="1" applyBorder="1" applyAlignment="1">
      <alignment horizontal="left" vertical="center"/>
    </xf>
    <xf numFmtId="44" fontId="20" fillId="0" borderId="40" xfId="7" applyFont="1" applyFill="1" applyBorder="1" applyAlignment="1">
      <alignment vertical="center" wrapText="1"/>
    </xf>
    <xf numFmtId="44" fontId="20" fillId="0" borderId="37" xfId="7" applyFont="1" applyFill="1" applyBorder="1" applyAlignment="1">
      <alignment vertical="center" wrapText="1"/>
    </xf>
    <xf numFmtId="0" fontId="24" fillId="0" borderId="0" xfId="0" applyFont="1" applyAlignment="1">
      <alignment horizontal="justify" vertical="center"/>
    </xf>
    <xf numFmtId="10" fontId="20" fillId="0" borderId="40" xfId="5" applyNumberFormat="1" applyFont="1" applyFill="1" applyBorder="1" applyAlignment="1">
      <alignment vertical="center" wrapText="1"/>
    </xf>
    <xf numFmtId="10" fontId="20" fillId="0" borderId="37" xfId="5" applyNumberFormat="1" applyFont="1" applyFill="1" applyBorder="1" applyAlignment="1">
      <alignment vertical="center" wrapText="1"/>
    </xf>
    <xf numFmtId="169" fontId="20" fillId="3" borderId="40" xfId="0" applyNumberFormat="1" applyFont="1" applyFill="1" applyBorder="1" applyAlignment="1">
      <alignment vertical="center" wrapText="1"/>
    </xf>
    <xf numFmtId="169" fontId="20" fillId="3" borderId="37" xfId="0" applyNumberFormat="1" applyFont="1" applyFill="1" applyBorder="1" applyAlignment="1">
      <alignment vertical="center" wrapText="1"/>
    </xf>
    <xf numFmtId="169" fontId="20" fillId="0" borderId="40" xfId="0" applyNumberFormat="1" applyFont="1" applyBorder="1" applyAlignment="1">
      <alignment vertical="center" wrapText="1"/>
    </xf>
    <xf numFmtId="169" fontId="20" fillId="0" borderId="37" xfId="0" applyNumberFormat="1" applyFont="1" applyBorder="1" applyAlignment="1">
      <alignment vertical="center" wrapText="1"/>
    </xf>
    <xf numFmtId="0" fontId="19" fillId="0" borderId="46" xfId="0" applyFont="1" applyBorder="1" applyAlignment="1">
      <alignment horizontal="justify" vertical="center"/>
    </xf>
    <xf numFmtId="10" fontId="39" fillId="0" borderId="1" xfId="4" applyNumberFormat="1" applyFont="1" applyBorder="1" applyAlignment="1">
      <alignment horizontal="center"/>
    </xf>
    <xf numFmtId="0" fontId="39" fillId="0" borderId="2" xfId="4" applyFont="1" applyBorder="1" applyAlignment="1">
      <alignment horizontal="left"/>
    </xf>
    <xf numFmtId="0" fontId="39" fillId="0" borderId="24" xfId="4" applyFont="1" applyBorder="1" applyAlignment="1">
      <alignment horizontal="left"/>
    </xf>
    <xf numFmtId="0" fontId="39" fillId="0" borderId="13" xfId="4" applyFont="1" applyBorder="1" applyAlignment="1">
      <alignment horizontal="left"/>
    </xf>
    <xf numFmtId="166" fontId="39" fillId="3" borderId="1" xfId="4" applyNumberFormat="1" applyFont="1" applyFill="1" applyBorder="1" applyAlignment="1">
      <alignment horizontal="center"/>
    </xf>
    <xf numFmtId="10" fontId="39" fillId="2" borderId="2" xfId="4" applyNumberFormat="1" applyFont="1" applyFill="1" applyBorder="1" applyAlignment="1">
      <alignment horizontal="center"/>
    </xf>
    <xf numFmtId="10" fontId="39" fillId="2" borderId="13" xfId="4" applyNumberFormat="1" applyFont="1" applyFill="1" applyBorder="1" applyAlignment="1">
      <alignment horizontal="center"/>
    </xf>
    <xf numFmtId="0" fontId="39" fillId="11" borderId="2" xfId="4" applyFont="1" applyFill="1" applyBorder="1" applyAlignment="1">
      <alignment horizontal="left"/>
    </xf>
    <xf numFmtId="0" fontId="39" fillId="11" borderId="24" xfId="4" applyFont="1" applyFill="1" applyBorder="1" applyAlignment="1">
      <alignment horizontal="left"/>
    </xf>
    <xf numFmtId="166" fontId="39" fillId="10" borderId="2" xfId="4" applyNumberFormat="1" applyFont="1" applyFill="1" applyBorder="1" applyAlignment="1">
      <alignment horizontal="center"/>
    </xf>
    <xf numFmtId="166" fontId="39" fillId="10" borderId="13" xfId="4" applyNumberFormat="1" applyFont="1" applyFill="1" applyBorder="1" applyAlignment="1">
      <alignment horizontal="center"/>
    </xf>
    <xf numFmtId="10" fontId="39" fillId="11" borderId="2" xfId="4" applyNumberFormat="1" applyFont="1" applyFill="1" applyBorder="1" applyAlignment="1">
      <alignment horizontal="center"/>
    </xf>
    <xf numFmtId="10" fontId="39" fillId="11" borderId="13" xfId="4" applyNumberFormat="1" applyFont="1" applyFill="1" applyBorder="1" applyAlignment="1">
      <alignment horizontal="center"/>
    </xf>
    <xf numFmtId="0" fontId="40" fillId="0" borderId="1" xfId="4" applyFont="1" applyBorder="1" applyAlignment="1">
      <alignment horizontal="center" vertical="center" wrapText="1"/>
    </xf>
    <xf numFmtId="0" fontId="39" fillId="3" borderId="2" xfId="4" applyFont="1" applyFill="1" applyBorder="1" applyAlignment="1">
      <alignment horizontal="left"/>
    </xf>
    <xf numFmtId="0" fontId="39" fillId="3" borderId="24" xfId="4" applyFont="1" applyFill="1" applyBorder="1" applyAlignment="1">
      <alignment horizontal="left"/>
    </xf>
    <xf numFmtId="0" fontId="39" fillId="3" borderId="13" xfId="4" applyFont="1" applyFill="1" applyBorder="1" applyAlignment="1">
      <alignment horizontal="left"/>
    </xf>
    <xf numFmtId="0" fontId="39" fillId="2" borderId="2" xfId="4" applyFont="1" applyFill="1" applyBorder="1" applyAlignment="1">
      <alignment horizontal="left"/>
    </xf>
    <xf numFmtId="0" fontId="39" fillId="2" borderId="24" xfId="4" applyFont="1" applyFill="1" applyBorder="1" applyAlignment="1">
      <alignment horizontal="left"/>
    </xf>
    <xf numFmtId="0" fontId="39" fillId="2" borderId="13" xfId="4" applyFont="1" applyFill="1" applyBorder="1" applyAlignment="1">
      <alignment horizontal="left"/>
    </xf>
    <xf numFmtId="166" fontId="39" fillId="3" borderId="2" xfId="4" applyNumberFormat="1" applyFont="1" applyFill="1" applyBorder="1" applyAlignment="1">
      <alignment horizontal="center"/>
    </xf>
    <xf numFmtId="166" fontId="39" fillId="3" borderId="13" xfId="4" applyNumberFormat="1" applyFont="1" applyFill="1" applyBorder="1" applyAlignment="1">
      <alignment horizontal="center"/>
    </xf>
    <xf numFmtId="10" fontId="39" fillId="0" borderId="2" xfId="4" applyNumberFormat="1" applyFont="1" applyBorder="1" applyAlignment="1">
      <alignment horizontal="center"/>
    </xf>
    <xf numFmtId="10" fontId="39" fillId="0" borderId="13" xfId="4" applyNumberFormat="1" applyFont="1" applyBorder="1" applyAlignment="1">
      <alignment horizontal="center"/>
    </xf>
    <xf numFmtId="0" fontId="40" fillId="8" borderId="2" xfId="4" applyFont="1" applyFill="1" applyBorder="1" applyAlignment="1">
      <alignment horizontal="left" wrapText="1"/>
    </xf>
    <xf numFmtId="0" fontId="40" fillId="8" borderId="24" xfId="4" applyFont="1" applyFill="1" applyBorder="1" applyAlignment="1">
      <alignment horizontal="left" wrapText="1"/>
    </xf>
    <xf numFmtId="0" fontId="40" fillId="8" borderId="13" xfId="4" applyFont="1" applyFill="1" applyBorder="1" applyAlignment="1">
      <alignment horizontal="left" wrapText="1"/>
    </xf>
    <xf numFmtId="0" fontId="40" fillId="0" borderId="1" xfId="4" applyFont="1" applyBorder="1" applyAlignment="1">
      <alignment horizontal="center" vertical="center"/>
    </xf>
    <xf numFmtId="0" fontId="39" fillId="0" borderId="7" xfId="4" applyFont="1" applyBorder="1" applyAlignment="1">
      <alignment horizontal="left"/>
    </xf>
    <xf numFmtId="166" fontId="39" fillId="0" borderId="1" xfId="4" applyNumberFormat="1" applyFont="1" applyBorder="1" applyAlignment="1">
      <alignment horizontal="center"/>
    </xf>
    <xf numFmtId="0" fontId="39" fillId="0" borderId="1" xfId="4" applyFont="1" applyBorder="1" applyAlignment="1">
      <alignment horizontal="left"/>
    </xf>
    <xf numFmtId="0" fontId="6" fillId="0" borderId="1" xfId="4" applyFont="1" applyBorder="1" applyAlignment="1">
      <alignment horizontal="center" vertical="center" wrapText="1"/>
    </xf>
    <xf numFmtId="0" fontId="6" fillId="0" borderId="1" xfId="4" applyFont="1" applyBorder="1" applyAlignment="1">
      <alignment horizontal="left"/>
    </xf>
    <xf numFmtId="0" fontId="5" fillId="0" borderId="6" xfId="4" applyBorder="1" applyAlignment="1">
      <alignment horizontal="center"/>
    </xf>
    <xf numFmtId="0" fontId="13" fillId="4" borderId="5" xfId="4" applyFont="1" applyFill="1" applyBorder="1" applyAlignment="1">
      <alignment horizontal="left" vertical="center" wrapText="1"/>
    </xf>
    <xf numFmtId="0" fontId="13" fillId="4" borderId="7" xfId="4" applyFont="1" applyFill="1" applyBorder="1" applyAlignment="1">
      <alignment horizontal="left" vertical="center" wrapText="1"/>
    </xf>
    <xf numFmtId="0" fontId="11" fillId="0" borderId="2" xfId="4" applyFont="1" applyBorder="1" applyAlignment="1">
      <alignment horizontal="center" vertical="center" wrapText="1"/>
    </xf>
    <xf numFmtId="0" fontId="11" fillId="0" borderId="24" xfId="4" applyFont="1" applyBorder="1" applyAlignment="1">
      <alignment horizontal="center" vertical="center" wrapText="1"/>
    </xf>
    <xf numFmtId="0" fontId="7" fillId="0" borderId="0" xfId="4" applyFont="1" applyAlignment="1">
      <alignment horizontal="left" vertical="center" wrapText="1"/>
    </xf>
    <xf numFmtId="0" fontId="7" fillId="0" borderId="0" xfId="4" applyFont="1" applyAlignment="1">
      <alignment horizontal="center" vertical="center" wrapText="1"/>
    </xf>
    <xf numFmtId="0" fontId="9" fillId="0" borderId="6" xfId="4" applyFont="1" applyBorder="1" applyAlignment="1">
      <alignment horizontal="left" vertical="center"/>
    </xf>
    <xf numFmtId="0" fontId="9" fillId="3" borderId="1" xfId="4" applyFont="1" applyFill="1" applyBorder="1" applyAlignment="1">
      <alignment horizontal="center"/>
    </xf>
    <xf numFmtId="0" fontId="8" fillId="0" borderId="4" xfId="4" applyFont="1" applyBorder="1" applyAlignment="1">
      <alignment horizontal="center" vertical="center"/>
    </xf>
    <xf numFmtId="0" fontId="8" fillId="0" borderId="0" xfId="4" applyFont="1" applyAlignment="1">
      <alignment horizontal="center" vertical="center"/>
    </xf>
  </cellXfs>
  <cellStyles count="9">
    <cellStyle name="Collegamento ipertestuale" xfId="1" builtinId="8"/>
    <cellStyle name="Migliaia" xfId="2" builtinId="3"/>
    <cellStyle name="Migliaia 2" xfId="3"/>
    <cellStyle name="Normale" xfId="0" builtinId="0"/>
    <cellStyle name="Normale 2" xfId="4"/>
    <cellStyle name="Percentuale" xfId="5" builtinId="5"/>
    <cellStyle name="Percentuale 2" xfId="6"/>
    <cellStyle name="Valuta" xfId="7" builtinId="4"/>
    <cellStyle name="Valuta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applewebdata://FEB951CE-864B-4233-97C1-1B45A3C3DAA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E16"/>
  <sheetViews>
    <sheetView zoomScale="120" zoomScaleNormal="120" workbookViewId="0">
      <selection activeCell="B10" sqref="B10"/>
    </sheetView>
  </sheetViews>
  <sheetFormatPr defaultColWidth="11" defaultRowHeight="15.75" x14ac:dyDescent="0.25"/>
  <cols>
    <col min="1" max="1" width="54" customWidth="1"/>
    <col min="2" max="2" width="18" customWidth="1"/>
    <col min="3" max="3" width="21.125" customWidth="1"/>
    <col min="4" max="4" width="19" customWidth="1"/>
    <col min="5" max="5" width="17.625" customWidth="1"/>
    <col min="6" max="6" width="18.875" customWidth="1"/>
  </cols>
  <sheetData>
    <row r="1" spans="1:5" ht="38.1" customHeight="1" x14ac:dyDescent="0.25">
      <c r="A1" s="317"/>
      <c r="B1" s="127" t="s">
        <v>0</v>
      </c>
      <c r="C1" s="127" t="s">
        <v>0</v>
      </c>
      <c r="D1" s="127" t="s">
        <v>0</v>
      </c>
      <c r="E1" s="127" t="s">
        <v>0</v>
      </c>
    </row>
    <row r="2" spans="1:5" ht="16.5" thickBot="1" x14ac:dyDescent="0.3">
      <c r="A2" s="318"/>
      <c r="B2" s="204">
        <v>2020</v>
      </c>
      <c r="C2" s="204">
        <v>2021</v>
      </c>
      <c r="D2" s="128">
        <v>2022</v>
      </c>
      <c r="E2" s="128">
        <v>2023</v>
      </c>
    </row>
    <row r="3" spans="1:5" ht="45" customHeight="1" thickBot="1" x14ac:dyDescent="0.3">
      <c r="A3" s="111" t="s">
        <v>1</v>
      </c>
      <c r="B3" s="201">
        <v>1843264.69</v>
      </c>
      <c r="C3" s="221">
        <v>1386701.78</v>
      </c>
      <c r="D3" s="168">
        <v>692254.6</v>
      </c>
      <c r="E3" s="168" t="s">
        <v>359</v>
      </c>
    </row>
    <row r="4" spans="1:5" ht="24.75" thickBot="1" x14ac:dyDescent="0.3">
      <c r="A4" s="111" t="s">
        <v>292</v>
      </c>
      <c r="B4" s="235">
        <v>651236.76</v>
      </c>
      <c r="C4" s="236">
        <v>1386701.78</v>
      </c>
      <c r="D4" s="194">
        <v>604974.73</v>
      </c>
      <c r="E4" s="194"/>
    </row>
    <row r="5" spans="1:5" ht="16.5" thickBot="1" x14ac:dyDescent="0.3">
      <c r="A5" s="111" t="s">
        <v>2</v>
      </c>
      <c r="B5" s="201">
        <v>721304.88</v>
      </c>
      <c r="C5" s="222"/>
      <c r="D5" s="222">
        <v>87279.87</v>
      </c>
      <c r="E5" s="222"/>
    </row>
    <row r="6" spans="1:5" ht="16.5" thickBot="1" x14ac:dyDescent="0.3">
      <c r="A6" s="111" t="s">
        <v>3</v>
      </c>
      <c r="B6" s="235">
        <v>957593.55</v>
      </c>
      <c r="C6" s="221">
        <v>957593.55</v>
      </c>
      <c r="D6" s="168">
        <v>987628.25</v>
      </c>
      <c r="E6" s="168"/>
    </row>
    <row r="7" spans="1:5" ht="16.5" thickBot="1" x14ac:dyDescent="0.3">
      <c r="A7" s="111" t="s">
        <v>4</v>
      </c>
      <c r="B7" s="223">
        <v>9046.9599999999991</v>
      </c>
      <c r="C7" s="168"/>
      <c r="D7" s="168">
        <v>10208.9</v>
      </c>
      <c r="E7" s="168"/>
    </row>
    <row r="8" spans="1:5" ht="40.5" customHeight="1" thickBot="1" x14ac:dyDescent="0.3">
      <c r="A8" s="16" t="s">
        <v>5</v>
      </c>
      <c r="B8" s="237"/>
      <c r="C8" s="168"/>
      <c r="D8" s="168"/>
      <c r="E8" s="168"/>
    </row>
    <row r="9" spans="1:5" ht="16.5" thickBot="1" x14ac:dyDescent="0.3">
      <c r="A9" s="16" t="s">
        <v>6</v>
      </c>
      <c r="B9" s="168"/>
      <c r="C9" s="168"/>
      <c r="D9" s="168"/>
      <c r="E9" s="168" t="s">
        <v>359</v>
      </c>
    </row>
    <row r="10" spans="1:5" x14ac:dyDescent="0.25">
      <c r="A10" s="136"/>
      <c r="B10" s="169"/>
      <c r="C10" s="169"/>
      <c r="D10" s="169"/>
    </row>
    <row r="11" spans="1:5" x14ac:dyDescent="0.25">
      <c r="A11" s="136"/>
      <c r="B11" s="169"/>
      <c r="C11" s="169"/>
      <c r="D11" s="169"/>
    </row>
    <row r="12" spans="1:5" x14ac:dyDescent="0.25">
      <c r="A12" s="137" t="s">
        <v>351</v>
      </c>
      <c r="B12" s="170"/>
      <c r="C12" s="170"/>
      <c r="D12" s="170"/>
      <c r="E12" s="227"/>
    </row>
    <row r="13" spans="1:5" ht="16.5" thickBot="1" x14ac:dyDescent="0.3">
      <c r="A13" s="138"/>
      <c r="B13" s="290" t="s">
        <v>348</v>
      </c>
      <c r="C13" s="290" t="s">
        <v>349</v>
      </c>
      <c r="D13" s="290" t="s">
        <v>350</v>
      </c>
      <c r="E13" s="227"/>
    </row>
    <row r="14" spans="1:5" ht="16.5" thickBot="1" x14ac:dyDescent="0.3">
      <c r="A14" s="138" t="s">
        <v>230</v>
      </c>
      <c r="B14" s="201">
        <v>901058.31</v>
      </c>
      <c r="C14" s="201">
        <v>132443.97</v>
      </c>
      <c r="D14" s="201">
        <v>1491537.69</v>
      </c>
      <c r="E14" s="227"/>
    </row>
    <row r="15" spans="1:5" ht="16.5" thickBot="1" x14ac:dyDescent="0.3">
      <c r="A15" s="138" t="s">
        <v>231</v>
      </c>
      <c r="B15" s="201">
        <v>1285283.83</v>
      </c>
      <c r="C15" s="201">
        <v>1022436.01</v>
      </c>
      <c r="D15" s="201">
        <v>2201145.7400000002</v>
      </c>
      <c r="E15" s="227"/>
    </row>
    <row r="16" spans="1:5" ht="16.5" thickBot="1" x14ac:dyDescent="0.3">
      <c r="B16" s="201">
        <f>B14-B15</f>
        <v>-384225.52</v>
      </c>
      <c r="C16" s="201">
        <f>C14-C15</f>
        <v>-889992.04</v>
      </c>
      <c r="D16" s="201">
        <f>D14-D15</f>
        <v>-709608.05000000028</v>
      </c>
    </row>
  </sheetData>
  <mergeCells count="1">
    <mergeCell ref="A1:A2"/>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53"/>
  <sheetViews>
    <sheetView zoomScale="120" zoomScaleNormal="120" workbookViewId="0">
      <selection activeCell="C55" sqref="C55"/>
    </sheetView>
  </sheetViews>
  <sheetFormatPr defaultColWidth="11" defaultRowHeight="15.75" x14ac:dyDescent="0.25"/>
  <cols>
    <col min="1" max="1" width="26.125" customWidth="1"/>
    <col min="2" max="2" width="13.375" customWidth="1"/>
    <col min="3" max="3" width="13.5" customWidth="1"/>
    <col min="4" max="4" width="13.875" customWidth="1"/>
    <col min="5" max="6" width="13.625" customWidth="1"/>
    <col min="7" max="7" width="15.125" customWidth="1"/>
    <col min="8" max="9" width="17.125" customWidth="1"/>
    <col min="10" max="10" width="9.625" customWidth="1"/>
    <col min="11" max="13" width="13.125" customWidth="1"/>
  </cols>
  <sheetData>
    <row r="1" spans="1:13" ht="16.5" thickBot="1" x14ac:dyDescent="0.3">
      <c r="A1" s="438" t="s">
        <v>144</v>
      </c>
      <c r="B1" s="438"/>
      <c r="C1" s="438"/>
      <c r="D1" s="136"/>
      <c r="E1" s="136"/>
      <c r="F1" s="136"/>
      <c r="G1" s="136"/>
      <c r="H1" s="136"/>
      <c r="I1" s="136"/>
      <c r="J1" s="136"/>
    </row>
    <row r="2" spans="1:13" x14ac:dyDescent="0.25">
      <c r="A2" s="439"/>
      <c r="B2" s="441" t="s">
        <v>325</v>
      </c>
      <c r="C2" s="390"/>
      <c r="D2" s="442"/>
      <c r="E2" s="441" t="s">
        <v>326</v>
      </c>
      <c r="F2" s="390"/>
      <c r="G2" s="442"/>
      <c r="H2" s="441" t="s">
        <v>327</v>
      </c>
      <c r="I2" s="390"/>
      <c r="J2" s="391"/>
      <c r="K2" s="441" t="s">
        <v>356</v>
      </c>
      <c r="L2" s="390"/>
      <c r="M2" s="391"/>
    </row>
    <row r="3" spans="1:13" ht="17.100000000000001" customHeight="1" thickBot="1" x14ac:dyDescent="0.3">
      <c r="A3" s="440"/>
      <c r="B3" s="395"/>
      <c r="C3" s="396"/>
      <c r="D3" s="443"/>
      <c r="E3" s="395"/>
      <c r="F3" s="396"/>
      <c r="G3" s="443"/>
      <c r="H3" s="395"/>
      <c r="I3" s="396"/>
      <c r="J3" s="444"/>
      <c r="K3" s="395"/>
      <c r="L3" s="396"/>
      <c r="M3" s="444"/>
    </row>
    <row r="4" spans="1:13" ht="16.5" thickBot="1" x14ac:dyDescent="0.3">
      <c r="A4" s="434"/>
      <c r="B4" s="159"/>
      <c r="C4" s="161"/>
      <c r="D4" s="436" t="s">
        <v>148</v>
      </c>
      <c r="E4" s="166"/>
      <c r="F4" s="167"/>
      <c r="G4" s="436" t="s">
        <v>148</v>
      </c>
      <c r="H4" s="166"/>
      <c r="I4" s="166"/>
      <c r="J4" s="436" t="s">
        <v>148</v>
      </c>
      <c r="K4" s="166"/>
      <c r="L4" s="166"/>
      <c r="M4" s="436" t="s">
        <v>148</v>
      </c>
    </row>
    <row r="5" spans="1:13" ht="24" x14ac:dyDescent="0.25">
      <c r="A5" s="435"/>
      <c r="B5" s="199" t="s">
        <v>145</v>
      </c>
      <c r="C5" s="162" t="s">
        <v>282</v>
      </c>
      <c r="D5" s="437"/>
      <c r="E5" s="200" t="s">
        <v>145</v>
      </c>
      <c r="F5" s="162" t="s">
        <v>282</v>
      </c>
      <c r="G5" s="437"/>
      <c r="H5" s="200" t="s">
        <v>145</v>
      </c>
      <c r="I5" s="200" t="s">
        <v>282</v>
      </c>
      <c r="J5" s="437"/>
      <c r="K5" s="200" t="s">
        <v>145</v>
      </c>
      <c r="L5" s="200" t="s">
        <v>282</v>
      </c>
      <c r="M5" s="437"/>
    </row>
    <row r="6" spans="1:13" x14ac:dyDescent="0.25">
      <c r="A6" s="435"/>
      <c r="B6" s="200" t="s">
        <v>146</v>
      </c>
      <c r="C6" s="163" t="s">
        <v>147</v>
      </c>
      <c r="D6" s="437"/>
      <c r="E6" s="200" t="s">
        <v>146</v>
      </c>
      <c r="F6" s="163" t="s">
        <v>147</v>
      </c>
      <c r="G6" s="437"/>
      <c r="H6" s="200" t="s">
        <v>146</v>
      </c>
      <c r="I6" s="200" t="s">
        <v>147</v>
      </c>
      <c r="J6" s="437"/>
      <c r="K6" s="200" t="s">
        <v>146</v>
      </c>
      <c r="L6" s="200" t="s">
        <v>147</v>
      </c>
      <c r="M6" s="437"/>
    </row>
    <row r="7" spans="1:13" x14ac:dyDescent="0.25">
      <c r="A7" s="435"/>
      <c r="B7" s="160"/>
      <c r="C7" s="164"/>
      <c r="D7" s="437"/>
      <c r="F7" s="164"/>
      <c r="G7" s="437"/>
      <c r="H7" s="160"/>
      <c r="I7" s="160"/>
      <c r="J7" s="437"/>
      <c r="K7" s="160"/>
      <c r="L7" s="160"/>
      <c r="M7" s="437"/>
    </row>
    <row r="8" spans="1:13" x14ac:dyDescent="0.25">
      <c r="A8" s="198" t="s">
        <v>149</v>
      </c>
      <c r="B8" s="195">
        <v>3254249.19</v>
      </c>
      <c r="C8" s="165">
        <v>207597.35</v>
      </c>
      <c r="D8" s="196">
        <f>C8/B8*100</f>
        <v>6.3792702365242056</v>
      </c>
      <c r="E8" s="195">
        <v>2968782.76</v>
      </c>
      <c r="F8" s="197">
        <v>193453.75</v>
      </c>
      <c r="G8" s="196">
        <f t="shared" ref="G8:G19" si="0">F8/E8*100</f>
        <v>6.5162649354646618</v>
      </c>
      <c r="H8" s="195">
        <v>3053854.41</v>
      </c>
      <c r="I8" s="195">
        <v>233278.15</v>
      </c>
      <c r="J8" s="196">
        <f>I8/H8*100</f>
        <v>7.6388104565862385</v>
      </c>
      <c r="K8" s="195">
        <v>3053854.41</v>
      </c>
      <c r="L8" s="195">
        <v>233278.15</v>
      </c>
      <c r="M8" s="196">
        <f>L8/K8*100</f>
        <v>7.6388104565862385</v>
      </c>
    </row>
    <row r="9" spans="1:13" x14ac:dyDescent="0.25">
      <c r="A9" s="198" t="s">
        <v>150</v>
      </c>
      <c r="B9" s="195">
        <v>283028.03000000003</v>
      </c>
      <c r="C9" s="165">
        <v>5372.7</v>
      </c>
      <c r="D9" s="196">
        <f t="shared" ref="D9:D28" si="1">C9/B9*100</f>
        <v>1.8982925472081331</v>
      </c>
      <c r="E9" s="195">
        <v>395130.98</v>
      </c>
      <c r="F9" s="197">
        <v>128467.06</v>
      </c>
      <c r="G9" s="196">
        <f t="shared" si="0"/>
        <v>32.512525340331457</v>
      </c>
      <c r="H9" s="195">
        <v>462796.78</v>
      </c>
      <c r="I9" s="195">
        <v>60657.46</v>
      </c>
      <c r="J9" s="196">
        <f>I9/H9*100</f>
        <v>13.106716083893236</v>
      </c>
      <c r="K9" s="195">
        <v>462796.78</v>
      </c>
      <c r="L9" s="195">
        <v>60657.46</v>
      </c>
      <c r="M9" s="196">
        <f>L9/K9*100</f>
        <v>13.106716083893236</v>
      </c>
    </row>
    <row r="10" spans="1:13" x14ac:dyDescent="0.25">
      <c r="A10" s="198" t="s">
        <v>151</v>
      </c>
      <c r="B10" s="195">
        <v>1482140.35</v>
      </c>
      <c r="C10" s="165">
        <v>162383.98000000001</v>
      </c>
      <c r="D10" s="196">
        <f t="shared" si="1"/>
        <v>10.956046099143039</v>
      </c>
      <c r="E10" s="195">
        <v>1465969.27</v>
      </c>
      <c r="F10" s="197">
        <v>162427.49</v>
      </c>
      <c r="G10" s="196">
        <f t="shared" si="0"/>
        <v>11.079870043933457</v>
      </c>
      <c r="H10" s="195">
        <v>1655800.45</v>
      </c>
      <c r="I10" s="195">
        <v>64962.96</v>
      </c>
      <c r="J10" s="196">
        <f>I10/H10*100</f>
        <v>3.9233568272070465</v>
      </c>
      <c r="K10" s="195">
        <v>1655800.45</v>
      </c>
      <c r="L10" s="195">
        <v>64962.96</v>
      </c>
      <c r="M10" s="196">
        <f>L10/K10*100</f>
        <v>3.9233568272070465</v>
      </c>
    </row>
    <row r="11" spans="1:13" x14ac:dyDescent="0.25">
      <c r="A11" s="198"/>
      <c r="B11" s="424">
        <f>B8+B9+B10</f>
        <v>5019417.57</v>
      </c>
      <c r="C11" s="426">
        <f>C8+C9+C10</f>
        <v>375354.03</v>
      </c>
      <c r="D11" s="423">
        <f t="shared" si="1"/>
        <v>7.4780395287973613</v>
      </c>
      <c r="E11" s="424">
        <f>E8+E9+E10</f>
        <v>4829883.01</v>
      </c>
      <c r="F11" s="426">
        <f>F8+F9+F10</f>
        <v>484348.3</v>
      </c>
      <c r="G11" s="423">
        <f t="shared" si="0"/>
        <v>10.02815801122272</v>
      </c>
      <c r="H11" s="424">
        <f>H8+H9+H10</f>
        <v>5172451.6400000006</v>
      </c>
      <c r="I11" s="424">
        <f>I8+I9+I10</f>
        <v>358898.57</v>
      </c>
      <c r="J11" s="430">
        <f>I11/H11*100</f>
        <v>6.9386549160660689</v>
      </c>
      <c r="K11" s="424">
        <f>K8+K9+K10</f>
        <v>5172451.6400000006</v>
      </c>
      <c r="L11" s="424">
        <f>L8+L9+L10</f>
        <v>358898.57</v>
      </c>
      <c r="M11" s="430">
        <f>L11/K11*100</f>
        <v>6.9386549160660689</v>
      </c>
    </row>
    <row r="12" spans="1:13" x14ac:dyDescent="0.25">
      <c r="A12" s="155" t="s">
        <v>152</v>
      </c>
      <c r="B12" s="424"/>
      <c r="C12" s="426"/>
      <c r="D12" s="423"/>
      <c r="E12" s="424"/>
      <c r="F12" s="426"/>
      <c r="G12" s="423"/>
      <c r="H12" s="424"/>
      <c r="I12" s="424"/>
      <c r="J12" s="430"/>
      <c r="K12" s="424"/>
      <c r="L12" s="424"/>
      <c r="M12" s="430"/>
    </row>
    <row r="13" spans="1:13" x14ac:dyDescent="0.25">
      <c r="A13" s="156" t="s">
        <v>153</v>
      </c>
      <c r="B13" s="429">
        <f>B8+B10</f>
        <v>4736389.54</v>
      </c>
      <c r="C13" s="433">
        <f>C8+C10</f>
        <v>369981.33</v>
      </c>
      <c r="D13" s="430">
        <f t="shared" si="1"/>
        <v>7.8114632860201789</v>
      </c>
      <c r="E13" s="429">
        <f>E8+E10</f>
        <v>4434752.0299999993</v>
      </c>
      <c r="F13" s="433">
        <f>F8+F10</f>
        <v>355881.24</v>
      </c>
      <c r="G13" s="430">
        <f t="shared" si="0"/>
        <v>8.0248283915887857</v>
      </c>
      <c r="H13" s="429">
        <f>H8+H10</f>
        <v>4709654.8600000003</v>
      </c>
      <c r="I13" s="429">
        <f>I8+I10</f>
        <v>298241.11</v>
      </c>
      <c r="J13" s="430">
        <f>I13/H13*100</f>
        <v>6.3325470520784606</v>
      </c>
      <c r="K13" s="429">
        <f>K8+K10</f>
        <v>4709654.8600000003</v>
      </c>
      <c r="L13" s="429">
        <f>L8+L10</f>
        <v>298241.11</v>
      </c>
      <c r="M13" s="430">
        <f>L13/K13*100</f>
        <v>6.3325470520784606</v>
      </c>
    </row>
    <row r="14" spans="1:13" x14ac:dyDescent="0.25">
      <c r="A14" s="157" t="s">
        <v>154</v>
      </c>
      <c r="B14" s="429"/>
      <c r="C14" s="433"/>
      <c r="D14" s="430"/>
      <c r="E14" s="429"/>
      <c r="F14" s="433"/>
      <c r="G14" s="430"/>
      <c r="H14" s="429"/>
      <c r="I14" s="429"/>
      <c r="J14" s="430"/>
      <c r="K14" s="429"/>
      <c r="L14" s="429"/>
      <c r="M14" s="430"/>
    </row>
    <row r="15" spans="1:13" x14ac:dyDescent="0.25">
      <c r="A15" s="198" t="s">
        <v>155</v>
      </c>
      <c r="B15" s="195">
        <v>2782216</v>
      </c>
      <c r="C15" s="197">
        <v>246517.07</v>
      </c>
      <c r="D15" s="196"/>
      <c r="E15" s="195">
        <v>2688900</v>
      </c>
      <c r="F15" s="197">
        <v>56773.3</v>
      </c>
      <c r="G15" s="196">
        <f t="shared" si="0"/>
        <v>2.1113949942355612</v>
      </c>
      <c r="H15" s="195">
        <v>4006095.3</v>
      </c>
      <c r="I15" s="195">
        <v>3600</v>
      </c>
      <c r="J15" s="196">
        <f>I15/H15*100</f>
        <v>8.98630644158665E-2</v>
      </c>
      <c r="K15" s="195">
        <v>4006095.3</v>
      </c>
      <c r="L15" s="195">
        <v>3600</v>
      </c>
      <c r="M15" s="196">
        <f>L15/K15*100</f>
        <v>8.98630644158665E-2</v>
      </c>
    </row>
    <row r="16" spans="1:13" ht="24" x14ac:dyDescent="0.25">
      <c r="A16" s="198" t="s">
        <v>315</v>
      </c>
      <c r="B16" s="213"/>
      <c r="C16" s="213"/>
      <c r="D16" s="213"/>
      <c r="E16" s="215"/>
      <c r="F16" s="197"/>
      <c r="G16" s="196"/>
      <c r="H16" s="195"/>
      <c r="I16" s="195"/>
      <c r="J16" s="196"/>
      <c r="K16" s="195"/>
      <c r="L16" s="195"/>
      <c r="M16" s="196"/>
    </row>
    <row r="17" spans="1:13" x14ac:dyDescent="0.25">
      <c r="A17" s="198" t="s">
        <v>156</v>
      </c>
      <c r="B17" s="212">
        <v>425007.25</v>
      </c>
      <c r="C17" s="212">
        <v>41162</v>
      </c>
      <c r="D17" s="211">
        <f>C17/B17*100</f>
        <v>9.6850112556903447</v>
      </c>
      <c r="E17" s="195">
        <v>420845.25</v>
      </c>
      <c r="F17" s="197"/>
      <c r="G17" s="196">
        <f t="shared" si="0"/>
        <v>0</v>
      </c>
      <c r="H17" s="195">
        <v>420845.25</v>
      </c>
      <c r="I17" s="195"/>
      <c r="J17" s="196">
        <f>I17/H17*100</f>
        <v>0</v>
      </c>
      <c r="K17" s="195">
        <v>420845.25</v>
      </c>
      <c r="L17" s="195"/>
      <c r="M17" s="196">
        <f>L17/K17*100</f>
        <v>0</v>
      </c>
    </row>
    <row r="18" spans="1:13" ht="24" x14ac:dyDescent="0.25">
      <c r="A18" s="198" t="s">
        <v>316</v>
      </c>
      <c r="B18" s="212"/>
      <c r="C18" s="212"/>
      <c r="D18" s="211"/>
      <c r="E18" s="195"/>
      <c r="F18" s="197"/>
      <c r="G18" s="196"/>
      <c r="H18" s="195"/>
      <c r="I18" s="195"/>
      <c r="J18" s="196"/>
      <c r="K18" s="195"/>
      <c r="L18" s="195"/>
      <c r="M18" s="196"/>
    </row>
    <row r="19" spans="1:13" x14ac:dyDescent="0.25">
      <c r="A19" s="198" t="s">
        <v>157</v>
      </c>
      <c r="B19" s="214">
        <v>27415.83</v>
      </c>
      <c r="C19" s="214"/>
      <c r="D19" s="211">
        <f t="shared" si="1"/>
        <v>0</v>
      </c>
      <c r="E19" s="195">
        <v>57016.57</v>
      </c>
      <c r="F19" s="197"/>
      <c r="G19" s="196">
        <f t="shared" si="0"/>
        <v>0</v>
      </c>
      <c r="H19" s="195">
        <v>28193.42</v>
      </c>
      <c r="I19" s="195">
        <v>2684.28</v>
      </c>
      <c r="J19" s="196">
        <f>I19/H19*100</f>
        <v>9.5209449580788732</v>
      </c>
      <c r="K19" s="195">
        <v>28193.42</v>
      </c>
      <c r="L19" s="195">
        <v>2684.28</v>
      </c>
      <c r="M19" s="196">
        <f>L19/K19*100</f>
        <v>9.5209449580788732</v>
      </c>
    </row>
    <row r="20" spans="1:13" x14ac:dyDescent="0.25">
      <c r="A20" s="155"/>
      <c r="B20" s="431">
        <f>B11+B15+B18+B17+B19</f>
        <v>8254056.6500000004</v>
      </c>
      <c r="C20" s="431">
        <f>C11+C15+C18+C17+C19</f>
        <v>663033.10000000009</v>
      </c>
      <c r="D20" s="432">
        <f t="shared" si="1"/>
        <v>8.0328149916441394</v>
      </c>
      <c r="E20" s="424">
        <f>E11+E15+E17+E19</f>
        <v>7996644.8300000001</v>
      </c>
      <c r="F20" s="426">
        <f>F11+F15+F17+F19</f>
        <v>541121.6</v>
      </c>
      <c r="G20" s="423">
        <v>34.022848723452299</v>
      </c>
      <c r="H20" s="424">
        <f>H11+H15+H17+H19</f>
        <v>9627585.6100000013</v>
      </c>
      <c r="I20" s="424">
        <f>I11+I15+I17+I19</f>
        <v>365182.85000000003</v>
      </c>
      <c r="J20" s="423">
        <v>13.339008908957975</v>
      </c>
      <c r="K20" s="424">
        <f>K11+K15+K17+K19</f>
        <v>9627585.6100000013</v>
      </c>
      <c r="L20" s="424">
        <f>L11+L15+L17+L19</f>
        <v>365182.85000000003</v>
      </c>
      <c r="M20" s="423">
        <v>13.339008908957975</v>
      </c>
    </row>
    <row r="21" spans="1:13" x14ac:dyDescent="0.25">
      <c r="A21" s="155" t="s">
        <v>158</v>
      </c>
      <c r="B21" s="431"/>
      <c r="C21" s="431"/>
      <c r="D21" s="432"/>
      <c r="E21" s="424"/>
      <c r="F21" s="426"/>
      <c r="G21" s="423"/>
      <c r="H21" s="424"/>
      <c r="I21" s="424"/>
      <c r="J21" s="423"/>
      <c r="K21" s="424"/>
      <c r="L21" s="424"/>
      <c r="M21" s="423"/>
    </row>
    <row r="22" spans="1:13" x14ac:dyDescent="0.25">
      <c r="A22" s="198"/>
      <c r="B22" s="429">
        <v>2039887.41</v>
      </c>
      <c r="C22" s="433">
        <v>1338460</v>
      </c>
      <c r="D22" s="430">
        <f t="shared" si="1"/>
        <v>65.614405649966727</v>
      </c>
      <c r="E22" s="429">
        <v>1637543.08</v>
      </c>
      <c r="F22" s="433">
        <v>776778.1</v>
      </c>
      <c r="G22" s="430">
        <f>F22/E22*100</f>
        <v>47.435582580215232</v>
      </c>
      <c r="H22" s="429">
        <v>1526821.53</v>
      </c>
      <c r="I22" s="429">
        <v>612932.49</v>
      </c>
      <c r="J22" s="423">
        <f>I22/H22*100</f>
        <v>40.144344178851078</v>
      </c>
      <c r="K22" s="429">
        <v>1526821.53</v>
      </c>
      <c r="L22" s="429">
        <v>612932.49</v>
      </c>
      <c r="M22" s="423">
        <f>L22/K22*100</f>
        <v>40.144344178851078</v>
      </c>
    </row>
    <row r="23" spans="1:13" x14ac:dyDescent="0.25">
      <c r="A23" s="198" t="s">
        <v>159</v>
      </c>
      <c r="B23" s="429"/>
      <c r="C23" s="433"/>
      <c r="D23" s="430"/>
      <c r="E23" s="429"/>
      <c r="F23" s="433"/>
      <c r="G23" s="430"/>
      <c r="H23" s="429"/>
      <c r="I23" s="429"/>
      <c r="J23" s="423"/>
      <c r="K23" s="429"/>
      <c r="L23" s="429"/>
      <c r="M23" s="423"/>
    </row>
    <row r="24" spans="1:13" x14ac:dyDescent="0.25">
      <c r="A24" s="198" t="s">
        <v>160</v>
      </c>
      <c r="B24" s="195">
        <v>2793390.82</v>
      </c>
      <c r="C24" s="197">
        <v>406517.48</v>
      </c>
      <c r="D24" s="196">
        <f t="shared" si="1"/>
        <v>14.552832245650468</v>
      </c>
      <c r="E24" s="195">
        <v>3592681.96</v>
      </c>
      <c r="F24" s="197">
        <v>255123.36</v>
      </c>
      <c r="G24" s="196">
        <f>F24/E24*100</f>
        <v>7.1011952307629258</v>
      </c>
      <c r="H24" s="195">
        <v>4708304.7300000004</v>
      </c>
      <c r="I24" s="195">
        <v>201012.22</v>
      </c>
      <c r="J24" s="196">
        <f>I24/H24*100</f>
        <v>4.2693120247550329</v>
      </c>
      <c r="K24" s="195">
        <v>4708304.7300000004</v>
      </c>
      <c r="L24" s="195">
        <v>201012.22</v>
      </c>
      <c r="M24" s="196">
        <f>L24/K24*100</f>
        <v>4.2693120247550329</v>
      </c>
    </row>
    <row r="25" spans="1:13" ht="24" x14ac:dyDescent="0.25">
      <c r="A25" s="198" t="s">
        <v>161</v>
      </c>
      <c r="B25" s="195">
        <v>637277.81999999995</v>
      </c>
      <c r="C25" s="197"/>
      <c r="D25" s="196"/>
      <c r="E25" s="195">
        <v>637277.81999999995</v>
      </c>
      <c r="F25" s="197"/>
      <c r="G25" s="196"/>
      <c r="H25" s="195">
        <v>637277.81999999995</v>
      </c>
      <c r="I25" s="195"/>
      <c r="J25" s="195"/>
      <c r="K25" s="195">
        <v>637277.81999999995</v>
      </c>
      <c r="L25" s="195"/>
      <c r="M25" s="195"/>
    </row>
    <row r="26" spans="1:13" ht="24" x14ac:dyDescent="0.25">
      <c r="A26" s="198" t="s">
        <v>317</v>
      </c>
      <c r="B26" s="195"/>
      <c r="C26" s="197"/>
      <c r="D26" s="196"/>
      <c r="E26" s="195">
        <v>69068.12</v>
      </c>
      <c r="F26" s="197">
        <v>69068.12</v>
      </c>
      <c r="G26" s="196">
        <f>F26/E26*100</f>
        <v>100</v>
      </c>
      <c r="H26" s="195"/>
      <c r="I26" s="195"/>
      <c r="J26" s="196"/>
      <c r="K26" s="195"/>
      <c r="L26" s="195"/>
      <c r="M26" s="196"/>
    </row>
    <row r="27" spans="1:13" x14ac:dyDescent="0.25">
      <c r="A27" s="198" t="s">
        <v>162</v>
      </c>
      <c r="B27" s="195">
        <v>105904.14</v>
      </c>
      <c r="C27" s="197">
        <v>18684.810000000001</v>
      </c>
      <c r="D27" s="196">
        <f t="shared" si="1"/>
        <v>17.64313463099743</v>
      </c>
      <c r="E27" s="195">
        <v>119855.46</v>
      </c>
      <c r="F27" s="197">
        <v>1329.9</v>
      </c>
      <c r="G27" s="196">
        <f>F27/E27*100</f>
        <v>1.1095864969355589</v>
      </c>
      <c r="H27" s="195">
        <v>108842.77</v>
      </c>
      <c r="I27" s="195">
        <v>3844.05</v>
      </c>
      <c r="J27" s="196">
        <f>I27/H27</f>
        <v>3.5317458385155029E-2</v>
      </c>
      <c r="K27" s="195">
        <v>108842.77</v>
      </c>
      <c r="L27" s="195">
        <v>3844.05</v>
      </c>
      <c r="M27" s="196">
        <f>L27/K27</f>
        <v>3.5317458385155029E-2</v>
      </c>
    </row>
    <row r="28" spans="1:13" x14ac:dyDescent="0.25">
      <c r="A28" s="198"/>
      <c r="B28" s="424">
        <f>B22+B24+B25+B27</f>
        <v>5576460.1899999995</v>
      </c>
      <c r="C28" s="426">
        <f>C22+C24+C25+C27</f>
        <v>1763662.29</v>
      </c>
      <c r="D28" s="423">
        <f t="shared" si="1"/>
        <v>31.626914384911984</v>
      </c>
      <c r="E28" s="424">
        <f>E22+E24+E25+E27</f>
        <v>5987358.3200000003</v>
      </c>
      <c r="F28" s="426">
        <f>F22+F24+F25+F27</f>
        <v>1033231.36</v>
      </c>
      <c r="G28" s="423">
        <f>F28/E28*100</f>
        <v>17.2568819966666</v>
      </c>
      <c r="H28" s="424">
        <f>H22+H24+H25+H27</f>
        <v>6981246.8500000006</v>
      </c>
      <c r="I28" s="424">
        <f>I22+I24+I25+I27</f>
        <v>817788.76</v>
      </c>
      <c r="J28" s="423">
        <f>I28/H28*100</f>
        <v>11.714078839655983</v>
      </c>
      <c r="K28" s="424">
        <f>K22+K24+K25+K27</f>
        <v>6981246.8500000006</v>
      </c>
      <c r="L28" s="424">
        <f>L22+L24+L25+L27</f>
        <v>817788.76</v>
      </c>
      <c r="M28" s="423">
        <f>L28/K28*100</f>
        <v>11.714078839655983</v>
      </c>
    </row>
    <row r="29" spans="1:13" ht="16.5" thickBot="1" x14ac:dyDescent="0.3">
      <c r="A29" s="158" t="s">
        <v>163</v>
      </c>
      <c r="B29" s="425"/>
      <c r="C29" s="427"/>
      <c r="D29" s="428"/>
      <c r="E29" s="425"/>
      <c r="F29" s="427"/>
      <c r="G29" s="428"/>
      <c r="H29" s="425"/>
      <c r="I29" s="425"/>
      <c r="J29" s="428"/>
      <c r="K29" s="425"/>
      <c r="L29" s="425"/>
      <c r="M29" s="428"/>
    </row>
    <row r="30" spans="1:13" x14ac:dyDescent="0.25">
      <c r="A30" s="41" t="s">
        <v>164</v>
      </c>
      <c r="B30" s="136"/>
      <c r="C30" s="136"/>
      <c r="D30" s="136"/>
      <c r="E30" s="136"/>
      <c r="F30" s="136"/>
      <c r="G30" s="136"/>
      <c r="H30" s="136"/>
      <c r="I30" s="136"/>
      <c r="J30" s="136"/>
    </row>
    <row r="31" spans="1:13" x14ac:dyDescent="0.25">
      <c r="A31" s="139"/>
      <c r="B31" s="136"/>
      <c r="C31" s="136"/>
      <c r="D31" s="136"/>
      <c r="E31" s="136"/>
      <c r="F31" s="136"/>
      <c r="G31" s="136"/>
      <c r="H31" s="136"/>
      <c r="I31" s="136"/>
      <c r="J31" s="136"/>
    </row>
    <row r="32" spans="1:13" ht="16.5" thickBot="1" x14ac:dyDescent="0.3">
      <c r="A32" s="42" t="s">
        <v>165</v>
      </c>
      <c r="B32" s="136"/>
      <c r="C32" s="136"/>
      <c r="D32" s="136"/>
      <c r="E32" s="136"/>
      <c r="F32" s="136"/>
      <c r="G32" s="136"/>
      <c r="H32" s="136"/>
      <c r="I32" s="136"/>
      <c r="J32" s="136"/>
    </row>
    <row r="33" spans="1:10" ht="36.75" thickBot="1" x14ac:dyDescent="0.3">
      <c r="A33" s="143" t="s">
        <v>166</v>
      </c>
      <c r="B33" s="144" t="s">
        <v>167</v>
      </c>
      <c r="C33" s="144" t="s">
        <v>168</v>
      </c>
      <c r="D33" s="144" t="s">
        <v>169</v>
      </c>
      <c r="E33" s="144" t="s">
        <v>170</v>
      </c>
      <c r="F33" s="144" t="s">
        <v>380</v>
      </c>
      <c r="G33" s="174" t="s">
        <v>381</v>
      </c>
      <c r="H33" s="178" t="s">
        <v>382</v>
      </c>
      <c r="I33" s="144" t="s">
        <v>158</v>
      </c>
      <c r="J33" s="136"/>
    </row>
    <row r="34" spans="1:10" ht="16.5" thickBot="1" x14ac:dyDescent="0.3">
      <c r="A34" s="145" t="s">
        <v>383</v>
      </c>
      <c r="B34" s="142">
        <v>1792538.08</v>
      </c>
      <c r="C34" s="142">
        <v>8400</v>
      </c>
      <c r="D34" s="142">
        <v>1193746.8910000001</v>
      </c>
      <c r="E34" s="146">
        <f t="shared" ref="E34:E41" si="2">B34+D34</f>
        <v>2986284.9709999999</v>
      </c>
      <c r="F34" s="142">
        <v>1217297.76</v>
      </c>
      <c r="G34" s="141">
        <v>416297.7</v>
      </c>
      <c r="H34" s="177"/>
      <c r="I34" s="146">
        <v>4627280.43</v>
      </c>
      <c r="J34" s="136"/>
    </row>
    <row r="35" spans="1:10" ht="16.5" thickBot="1" x14ac:dyDescent="0.3">
      <c r="A35" s="145">
        <v>2019</v>
      </c>
      <c r="B35" s="142">
        <v>681594.75</v>
      </c>
      <c r="C35" s="142">
        <v>28455.59</v>
      </c>
      <c r="D35" s="142">
        <v>210776</v>
      </c>
      <c r="E35" s="146">
        <f t="shared" si="2"/>
        <v>892370.75</v>
      </c>
      <c r="F35" s="142">
        <v>382014.15</v>
      </c>
      <c r="G35" s="141">
        <v>154512.79999999999</v>
      </c>
      <c r="H35" s="177"/>
      <c r="I35" s="146">
        <v>1302840.49</v>
      </c>
      <c r="J35" s="136"/>
    </row>
    <row r="36" spans="1:10" ht="16.5" thickBot="1" x14ac:dyDescent="0.3">
      <c r="A36" s="145">
        <v>2020</v>
      </c>
      <c r="B36" s="142">
        <v>705565.22</v>
      </c>
      <c r="C36" s="147">
        <v>105484.75</v>
      </c>
      <c r="D36" s="142">
        <v>198705.03</v>
      </c>
      <c r="E36" s="146">
        <f t="shared" si="2"/>
        <v>904270.25</v>
      </c>
      <c r="F36" s="142">
        <v>199154.29</v>
      </c>
      <c r="G36" s="141"/>
      <c r="H36" s="177"/>
      <c r="I36" s="146">
        <f>B36+C36+D36+F36+G36+H36</f>
        <v>1208909.29</v>
      </c>
      <c r="J36" s="136"/>
    </row>
    <row r="37" spans="1:10" ht="16.5" thickBot="1" x14ac:dyDescent="0.3">
      <c r="A37" s="145">
        <v>2021</v>
      </c>
      <c r="B37" s="141">
        <v>232468</v>
      </c>
      <c r="C37" s="148">
        <v>77643.240000000005</v>
      </c>
      <c r="D37" s="147">
        <v>152907.97</v>
      </c>
      <c r="E37" s="146">
        <f t="shared" si="2"/>
        <v>385375.97</v>
      </c>
      <c r="F37" s="142">
        <v>989375.29</v>
      </c>
      <c r="G37" s="154"/>
      <c r="H37" s="177"/>
      <c r="I37" s="146">
        <v>1452394.5</v>
      </c>
      <c r="J37" s="136"/>
    </row>
    <row r="38" spans="1:10" ht="16.5" thickBot="1" x14ac:dyDescent="0.3">
      <c r="A38" s="145">
        <v>2022</v>
      </c>
      <c r="B38" s="147">
        <v>1299832.3500000001</v>
      </c>
      <c r="C38" s="154"/>
      <c r="D38" s="148">
        <v>172478.16</v>
      </c>
      <c r="E38" s="146">
        <f t="shared" si="2"/>
        <v>1472310.51</v>
      </c>
      <c r="F38" s="154">
        <v>567837.91</v>
      </c>
      <c r="G38" s="153"/>
      <c r="H38" s="177">
        <v>2071.2800000000002</v>
      </c>
      <c r="I38" s="149">
        <v>2042219.7</v>
      </c>
      <c r="J38" s="136"/>
    </row>
    <row r="39" spans="1:10" ht="16.5" thickBot="1" x14ac:dyDescent="0.3">
      <c r="A39" s="150">
        <v>2023</v>
      </c>
      <c r="B39" s="153">
        <v>829972.91</v>
      </c>
      <c r="C39" s="153">
        <v>255581.68</v>
      </c>
      <c r="D39" s="192">
        <v>331956.86</v>
      </c>
      <c r="E39" s="146">
        <f t="shared" si="2"/>
        <v>1161929.77</v>
      </c>
      <c r="F39" s="153">
        <v>3392735.15</v>
      </c>
      <c r="G39" s="153"/>
      <c r="H39" s="177">
        <v>3798</v>
      </c>
      <c r="I39" s="179">
        <v>4814044.5999999996</v>
      </c>
      <c r="J39" s="136"/>
    </row>
    <row r="40" spans="1:10" ht="16.5" thickBot="1" x14ac:dyDescent="0.3">
      <c r="A40" s="150"/>
      <c r="B40" s="153"/>
      <c r="C40" s="153"/>
      <c r="D40" s="148"/>
      <c r="E40" s="146"/>
      <c r="F40" s="153"/>
      <c r="G40" s="153"/>
      <c r="H40" s="177"/>
      <c r="I40" s="179"/>
      <c r="J40" s="136"/>
    </row>
    <row r="41" spans="1:10" ht="16.5" thickBot="1" x14ac:dyDescent="0.3">
      <c r="A41" s="150" t="s">
        <v>171</v>
      </c>
      <c r="B41" s="151">
        <f>SUM(B34:B40)</f>
        <v>5541971.3100000005</v>
      </c>
      <c r="C41" s="152">
        <f>SUM(C34:C40)</f>
        <v>475565.26</v>
      </c>
      <c r="D41" s="152">
        <f>SUM(D34:D40)</f>
        <v>2260570.9109999998</v>
      </c>
      <c r="E41" s="180">
        <f t="shared" si="2"/>
        <v>7802542.2210000008</v>
      </c>
      <c r="F41" s="152">
        <f>SUM(F34:F39)</f>
        <v>6748414.5500000007</v>
      </c>
      <c r="G41" s="175">
        <f>SUM(G34:G39)</f>
        <v>570810.5</v>
      </c>
      <c r="H41" s="177">
        <f>SUM(H34:H39)</f>
        <v>5869.2800000000007</v>
      </c>
      <c r="I41" s="179">
        <v>15447689.01</v>
      </c>
      <c r="J41" s="136"/>
    </row>
    <row r="42" spans="1:10" x14ac:dyDescent="0.25">
      <c r="A42" s="139"/>
      <c r="B42" s="136"/>
      <c r="C42" s="136"/>
      <c r="D42" s="136"/>
      <c r="E42" s="136"/>
      <c r="F42" s="136"/>
      <c r="G42" s="136"/>
      <c r="I42" s="136"/>
      <c r="J42" s="136"/>
    </row>
    <row r="43" spans="1:10" ht="16.5" thickBot="1" x14ac:dyDescent="0.3">
      <c r="A43" s="42" t="s">
        <v>172</v>
      </c>
      <c r="B43" s="136"/>
      <c r="C43" s="136"/>
      <c r="D43" s="136"/>
      <c r="E43" s="136"/>
      <c r="F43" s="136"/>
      <c r="G43" s="136"/>
      <c r="H43" s="136"/>
      <c r="I43" s="136"/>
      <c r="J43" s="136"/>
    </row>
    <row r="44" spans="1:10" ht="36.75" thickBot="1" x14ac:dyDescent="0.3">
      <c r="A44" s="143" t="s">
        <v>166</v>
      </c>
      <c r="B44" s="144" t="s">
        <v>173</v>
      </c>
      <c r="C44" s="144" t="s">
        <v>174</v>
      </c>
      <c r="D44" s="205" t="s">
        <v>175</v>
      </c>
      <c r="E44" s="220" t="s">
        <v>318</v>
      </c>
      <c r="F44" s="144" t="s">
        <v>176</v>
      </c>
      <c r="G44" s="144" t="s">
        <v>177</v>
      </c>
      <c r="H44" s="136"/>
      <c r="I44" s="136"/>
      <c r="J44" s="136"/>
    </row>
    <row r="45" spans="1:10" ht="16.5" thickBot="1" x14ac:dyDescent="0.3">
      <c r="A45" s="145" t="s">
        <v>384</v>
      </c>
      <c r="B45" s="142">
        <v>145946.9</v>
      </c>
      <c r="C45" s="141">
        <v>897453.11</v>
      </c>
      <c r="D45" s="218"/>
      <c r="E45" s="176"/>
      <c r="F45" s="142">
        <v>63139.87</v>
      </c>
      <c r="G45" s="142">
        <f>SUM(B45:F45)</f>
        <v>1106539.8800000001</v>
      </c>
      <c r="H45" s="136"/>
      <c r="I45" s="136"/>
      <c r="J45" s="136"/>
    </row>
    <row r="46" spans="1:10" ht="16.5" thickBot="1" x14ac:dyDescent="0.3">
      <c r="A46" s="145">
        <v>2019</v>
      </c>
      <c r="B46" s="142">
        <v>149986.10999999999</v>
      </c>
      <c r="C46" s="141">
        <v>408305.1</v>
      </c>
      <c r="D46" s="218"/>
      <c r="E46" s="176"/>
      <c r="F46" s="142"/>
      <c r="G46" s="142">
        <f>B46+C46</f>
        <v>558291.21</v>
      </c>
      <c r="H46" s="136"/>
      <c r="I46" s="136"/>
      <c r="J46" s="136"/>
    </row>
    <row r="47" spans="1:10" ht="16.5" thickBot="1" x14ac:dyDescent="0.3">
      <c r="A47" s="145">
        <v>2020</v>
      </c>
      <c r="B47" s="142">
        <v>154085.9</v>
      </c>
      <c r="C47" s="141">
        <v>658882.53</v>
      </c>
      <c r="D47" s="218"/>
      <c r="E47" s="176"/>
      <c r="F47" s="142"/>
      <c r="G47" s="142">
        <f>SUM(B47:F47)</f>
        <v>812968.43</v>
      </c>
      <c r="H47" s="136"/>
      <c r="I47" s="136"/>
      <c r="J47" s="136"/>
    </row>
    <row r="48" spans="1:10" ht="16.5" thickBot="1" x14ac:dyDescent="0.3">
      <c r="A48" s="145">
        <v>2021</v>
      </c>
      <c r="B48" s="147">
        <v>189232.69</v>
      </c>
      <c r="C48" s="141">
        <v>891366.1</v>
      </c>
      <c r="D48" s="218"/>
      <c r="E48" s="176"/>
      <c r="F48" s="142"/>
      <c r="G48" s="142">
        <f>SUM(B48:F48)</f>
        <v>1080598.79</v>
      </c>
      <c r="H48" s="136"/>
      <c r="I48" s="136"/>
      <c r="J48" s="136"/>
    </row>
    <row r="49" spans="1:10" ht="16.5" thickBot="1" x14ac:dyDescent="0.3">
      <c r="A49" s="145">
        <v>2022</v>
      </c>
      <c r="B49" s="153">
        <v>439109.65</v>
      </c>
      <c r="C49" s="141">
        <v>685634.58</v>
      </c>
      <c r="D49" s="219"/>
      <c r="E49" s="177"/>
      <c r="F49" s="142">
        <v>4124.55</v>
      </c>
      <c r="G49" s="142">
        <f>SUM(B49:F49)</f>
        <v>1128868.78</v>
      </c>
      <c r="H49" s="136"/>
      <c r="I49" s="136"/>
      <c r="J49" s="136"/>
    </row>
    <row r="50" spans="1:10" ht="16.5" thickBot="1" x14ac:dyDescent="0.3">
      <c r="A50" s="150">
        <v>2023</v>
      </c>
      <c r="B50" s="153">
        <v>721904.26</v>
      </c>
      <c r="C50" s="154">
        <v>3883023.33</v>
      </c>
      <c r="D50" s="219"/>
      <c r="E50" s="177"/>
      <c r="F50" s="147">
        <v>38977.07</v>
      </c>
      <c r="G50" s="147">
        <f>SUM(B50:F50)</f>
        <v>4643904.66</v>
      </c>
      <c r="H50" s="136"/>
      <c r="I50" s="136"/>
      <c r="J50" s="136"/>
    </row>
    <row r="51" spans="1:10" ht="16.5" thickBot="1" x14ac:dyDescent="0.3">
      <c r="A51" s="150"/>
      <c r="B51" s="153"/>
      <c r="C51" s="153"/>
      <c r="D51" s="153"/>
      <c r="E51" s="177"/>
      <c r="F51" s="153"/>
      <c r="G51" s="153"/>
      <c r="H51" s="136"/>
      <c r="I51" s="136"/>
      <c r="J51" s="136"/>
    </row>
    <row r="52" spans="1:10" ht="16.5" thickBot="1" x14ac:dyDescent="0.3">
      <c r="A52" s="150" t="s">
        <v>171</v>
      </c>
      <c r="B52" s="153">
        <f>SUM(B45:B51)</f>
        <v>1800265.51</v>
      </c>
      <c r="C52" s="153">
        <f>SUM(C45:C51)</f>
        <v>7424664.75</v>
      </c>
      <c r="D52" s="219">
        <f>SUM(D45:D50)</f>
        <v>0</v>
      </c>
      <c r="E52" s="176"/>
      <c r="F52" s="216">
        <f>SUM(F45:F51)</f>
        <v>106241.48999999999</v>
      </c>
      <c r="G52" s="153">
        <f>SUM(G45:G50)</f>
        <v>9331171.75</v>
      </c>
      <c r="H52" s="136"/>
      <c r="I52" s="136"/>
      <c r="J52" s="136"/>
    </row>
    <row r="53" spans="1:10" x14ac:dyDescent="0.25">
      <c r="A53" s="139"/>
      <c r="B53" s="154"/>
      <c r="C53" s="136"/>
      <c r="D53" s="136"/>
      <c r="E53" s="136"/>
      <c r="F53" s="136"/>
      <c r="G53" s="136"/>
      <c r="H53" s="136"/>
      <c r="I53" s="136"/>
      <c r="J53" s="136"/>
    </row>
  </sheetData>
  <mergeCells count="71">
    <mergeCell ref="K22:K23"/>
    <mergeCell ref="L22:L23"/>
    <mergeCell ref="M22:M23"/>
    <mergeCell ref="K28:K29"/>
    <mergeCell ref="L28:L29"/>
    <mergeCell ref="M28:M29"/>
    <mergeCell ref="K13:K14"/>
    <mergeCell ref="L13:L14"/>
    <mergeCell ref="M13:M14"/>
    <mergeCell ref="K20:K21"/>
    <mergeCell ref="L20:L21"/>
    <mergeCell ref="M20:M21"/>
    <mergeCell ref="K2:M3"/>
    <mergeCell ref="M4:M7"/>
    <mergeCell ref="K11:K12"/>
    <mergeCell ref="L11:L12"/>
    <mergeCell ref="M11:M12"/>
    <mergeCell ref="A1:C1"/>
    <mergeCell ref="A2:A3"/>
    <mergeCell ref="B2:D3"/>
    <mergeCell ref="E2:G3"/>
    <mergeCell ref="H2:J3"/>
    <mergeCell ref="A4:A7"/>
    <mergeCell ref="D4:D7"/>
    <mergeCell ref="G4:G7"/>
    <mergeCell ref="J4:J7"/>
    <mergeCell ref="I11:I12"/>
    <mergeCell ref="J11:J12"/>
    <mergeCell ref="B11:B12"/>
    <mergeCell ref="C11:C12"/>
    <mergeCell ref="D11:D12"/>
    <mergeCell ref="E11:E12"/>
    <mergeCell ref="F11:F12"/>
    <mergeCell ref="B13:B14"/>
    <mergeCell ref="C13:C14"/>
    <mergeCell ref="D13:D14"/>
    <mergeCell ref="E13:E14"/>
    <mergeCell ref="F13:F14"/>
    <mergeCell ref="G13:G14"/>
    <mergeCell ref="H13:H14"/>
    <mergeCell ref="I13:I14"/>
    <mergeCell ref="J13:J14"/>
    <mergeCell ref="G11:G12"/>
    <mergeCell ref="H11:H12"/>
    <mergeCell ref="G22:G23"/>
    <mergeCell ref="B20:B21"/>
    <mergeCell ref="C20:C21"/>
    <mergeCell ref="D20:D21"/>
    <mergeCell ref="E20:E21"/>
    <mergeCell ref="F20:F21"/>
    <mergeCell ref="B22:B23"/>
    <mergeCell ref="C22:C23"/>
    <mergeCell ref="D22:D23"/>
    <mergeCell ref="E22:E23"/>
    <mergeCell ref="F22:F23"/>
    <mergeCell ref="J22:J23"/>
    <mergeCell ref="I20:I21"/>
    <mergeCell ref="J20:J21"/>
    <mergeCell ref="B28:B29"/>
    <mergeCell ref="C28:C29"/>
    <mergeCell ref="D28:D29"/>
    <mergeCell ref="E28:E29"/>
    <mergeCell ref="F28:F29"/>
    <mergeCell ref="G28:G29"/>
    <mergeCell ref="H28:H29"/>
    <mergeCell ref="I28:I29"/>
    <mergeCell ref="J28:J29"/>
    <mergeCell ref="H22:H23"/>
    <mergeCell ref="I22:I23"/>
    <mergeCell ref="G20:G21"/>
    <mergeCell ref="H20:H21"/>
  </mergeCells>
  <pageMargins left="0.70866141732283472" right="0.70866141732283472" top="0.74803149606299213" bottom="0.74803149606299213" header="0.31496062992125984" footer="0.31496062992125984"/>
  <pageSetup paperSize="9" scale="5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I46"/>
  <sheetViews>
    <sheetView topLeftCell="A14" zoomScale="90" zoomScaleNormal="90" workbookViewId="0">
      <selection activeCell="D40" sqref="D40"/>
    </sheetView>
  </sheetViews>
  <sheetFormatPr defaultColWidth="11" defaultRowHeight="15.75" x14ac:dyDescent="0.25"/>
  <cols>
    <col min="1" max="1" width="43.625" customWidth="1"/>
    <col min="2" max="2" width="23.5" customWidth="1"/>
    <col min="3" max="3" width="22.625" customWidth="1"/>
    <col min="4" max="4" width="21.5" customWidth="1"/>
    <col min="5" max="5" width="23.375" customWidth="1"/>
    <col min="6" max="6" width="22.875" customWidth="1"/>
    <col min="7" max="7" width="22.375" customWidth="1"/>
    <col min="8" max="8" width="20.875" customWidth="1"/>
    <col min="9" max="9" width="23.125" customWidth="1"/>
  </cols>
  <sheetData>
    <row r="1" spans="1:7" x14ac:dyDescent="0.25">
      <c r="A1" s="39" t="s">
        <v>178</v>
      </c>
    </row>
    <row r="2" spans="1:7" x14ac:dyDescent="0.25">
      <c r="A2" s="31"/>
    </row>
    <row r="3" spans="1:7" ht="30.95" customHeight="1" x14ac:dyDescent="0.25">
      <c r="A3" s="457" t="s">
        <v>179</v>
      </c>
      <c r="B3" s="457"/>
      <c r="C3" s="457"/>
      <c r="D3" s="457"/>
      <c r="E3" s="457"/>
      <c r="F3" s="457"/>
    </row>
    <row r="4" spans="1:7" x14ac:dyDescent="0.25">
      <c r="A4" s="20"/>
    </row>
    <row r="5" spans="1:7" ht="16.5" thickBot="1" x14ac:dyDescent="0.3">
      <c r="A5" s="37"/>
    </row>
    <row r="6" spans="1:7" x14ac:dyDescent="0.25">
      <c r="A6" s="116"/>
      <c r="B6" s="369">
        <v>2020</v>
      </c>
      <c r="C6" s="369">
        <v>2021</v>
      </c>
      <c r="D6" s="451">
        <v>2022</v>
      </c>
      <c r="E6" s="451">
        <v>2023</v>
      </c>
      <c r="F6" s="451" t="s">
        <v>181</v>
      </c>
      <c r="G6" s="369" t="s">
        <v>182</v>
      </c>
    </row>
    <row r="7" spans="1:7" x14ac:dyDescent="0.25">
      <c r="A7" s="117"/>
      <c r="B7" s="370"/>
      <c r="C7" s="370"/>
      <c r="D7" s="452"/>
      <c r="E7" s="452"/>
      <c r="F7" s="452"/>
      <c r="G7" s="370"/>
    </row>
    <row r="8" spans="1:7" ht="16.5" thickBot="1" x14ac:dyDescent="0.3">
      <c r="A8" s="106" t="s">
        <v>180</v>
      </c>
      <c r="B8" s="370"/>
      <c r="C8" s="370"/>
      <c r="D8" s="452"/>
      <c r="E8" s="453"/>
      <c r="F8" s="453"/>
      <c r="G8" s="370"/>
    </row>
    <row r="9" spans="1:7" ht="16.5" thickBot="1" x14ac:dyDescent="0.3">
      <c r="A9" s="119"/>
      <c r="B9" s="454"/>
      <c r="C9" s="454"/>
      <c r="D9" s="454"/>
      <c r="E9" s="454"/>
      <c r="F9" s="454"/>
      <c r="G9" s="456">
        <f>SUM(B9:D10)</f>
        <v>0</v>
      </c>
    </row>
    <row r="10" spans="1:7" ht="16.5" thickBot="1" x14ac:dyDescent="0.3">
      <c r="A10" s="107" t="s">
        <v>183</v>
      </c>
      <c r="B10" s="454"/>
      <c r="C10" s="454"/>
      <c r="D10" s="454"/>
      <c r="E10" s="454"/>
      <c r="F10" s="454"/>
      <c r="G10" s="456"/>
    </row>
    <row r="11" spans="1:7" ht="16.5" thickBot="1" x14ac:dyDescent="0.3">
      <c r="A11" s="87"/>
      <c r="B11" s="454"/>
      <c r="C11" s="454"/>
      <c r="D11" s="455"/>
      <c r="E11" s="455"/>
      <c r="F11" s="455"/>
      <c r="G11" s="456">
        <f>SUM(B11:D12)</f>
        <v>0</v>
      </c>
    </row>
    <row r="12" spans="1:7" ht="16.5" thickBot="1" x14ac:dyDescent="0.3">
      <c r="A12" s="85" t="s">
        <v>184</v>
      </c>
      <c r="B12" s="454"/>
      <c r="C12" s="454"/>
      <c r="D12" s="455"/>
      <c r="E12" s="455"/>
      <c r="F12" s="455"/>
      <c r="G12" s="456"/>
    </row>
    <row r="13" spans="1:7" ht="16.5" thickBot="1" x14ac:dyDescent="0.3">
      <c r="A13" s="87"/>
      <c r="B13" s="454"/>
      <c r="C13" s="454"/>
      <c r="D13" s="455"/>
      <c r="E13" s="455"/>
      <c r="F13" s="455"/>
      <c r="G13" s="456">
        <f>SUM(B13:D14)</f>
        <v>0</v>
      </c>
    </row>
    <row r="14" spans="1:7" ht="16.5" thickBot="1" x14ac:dyDescent="0.3">
      <c r="A14" s="85" t="s">
        <v>185</v>
      </c>
      <c r="B14" s="454"/>
      <c r="C14" s="454"/>
      <c r="D14" s="455"/>
      <c r="E14" s="455"/>
      <c r="F14" s="455"/>
      <c r="G14" s="456"/>
    </row>
    <row r="15" spans="1:7" ht="16.5" thickBot="1" x14ac:dyDescent="0.3">
      <c r="A15" s="87"/>
      <c r="B15" s="454"/>
      <c r="C15" s="454"/>
      <c r="D15" s="455"/>
      <c r="E15" s="455"/>
      <c r="F15" s="455"/>
      <c r="G15" s="456">
        <f>SUM(B15:D16)</f>
        <v>0</v>
      </c>
    </row>
    <row r="16" spans="1:7" ht="30.75" thickBot="1" x14ac:dyDescent="0.3">
      <c r="A16" s="85" t="s">
        <v>186</v>
      </c>
      <c r="B16" s="454"/>
      <c r="C16" s="454"/>
      <c r="D16" s="455"/>
      <c r="E16" s="455"/>
      <c r="F16" s="455"/>
      <c r="G16" s="456"/>
    </row>
    <row r="17" spans="1:9" ht="16.5" thickBot="1" x14ac:dyDescent="0.3">
      <c r="A17" s="87"/>
      <c r="B17" s="454">
        <v>153712.62</v>
      </c>
      <c r="C17" s="454"/>
      <c r="D17" s="455"/>
      <c r="E17" s="455"/>
      <c r="F17" s="455"/>
      <c r="G17" s="456">
        <f>SUM(B17:D18)</f>
        <v>153712.62</v>
      </c>
    </row>
    <row r="18" spans="1:9" ht="30.75" thickBot="1" x14ac:dyDescent="0.3">
      <c r="A18" s="88" t="s">
        <v>187</v>
      </c>
      <c r="B18" s="454"/>
      <c r="C18" s="454"/>
      <c r="D18" s="455"/>
      <c r="E18" s="455"/>
      <c r="F18" s="455"/>
      <c r="G18" s="456"/>
    </row>
    <row r="19" spans="1:9" ht="16.5" thickBot="1" x14ac:dyDescent="0.3">
      <c r="A19" s="86" t="s">
        <v>56</v>
      </c>
      <c r="B19" s="124">
        <f>SUM(B9:B18)</f>
        <v>153712.62</v>
      </c>
      <c r="C19" s="124">
        <f>SUM(C9:C18)</f>
        <v>0</v>
      </c>
      <c r="D19" s="124">
        <f>SUM(D9:D18)</f>
        <v>0</v>
      </c>
      <c r="E19" s="124"/>
      <c r="F19" s="124"/>
      <c r="G19" s="124">
        <f>SUM(B19:D20)</f>
        <v>153712.62</v>
      </c>
    </row>
    <row r="20" spans="1:9" x14ac:dyDescent="0.25">
      <c r="A20" s="43" t="s">
        <v>375</v>
      </c>
      <c r="F20" s="130"/>
    </row>
    <row r="21" spans="1:9" ht="36" customHeight="1" x14ac:dyDescent="0.25">
      <c r="A21" s="467" t="s">
        <v>188</v>
      </c>
      <c r="B21" s="467"/>
      <c r="C21" s="467"/>
      <c r="D21" s="467"/>
      <c r="E21" s="467"/>
      <c r="F21" s="467"/>
    </row>
    <row r="22" spans="1:9" x14ac:dyDescent="0.25">
      <c r="A22" s="43"/>
    </row>
    <row r="24" spans="1:9" x14ac:dyDescent="0.25">
      <c r="A24" s="468" t="s">
        <v>189</v>
      </c>
      <c r="B24" s="468"/>
      <c r="C24" s="468"/>
      <c r="D24" s="468"/>
      <c r="E24" s="468"/>
      <c r="F24" s="468"/>
    </row>
    <row r="25" spans="1:9" ht="16.5" thickBot="1" x14ac:dyDescent="0.3">
      <c r="A25" s="43"/>
    </row>
    <row r="26" spans="1:9" ht="15.95" customHeight="1" x14ac:dyDescent="0.25">
      <c r="A26" s="458" t="s">
        <v>190</v>
      </c>
      <c r="B26" s="461" t="s">
        <v>328</v>
      </c>
      <c r="C26" s="462"/>
      <c r="D26" s="445" t="s">
        <v>329</v>
      </c>
      <c r="E26" s="445"/>
      <c r="F26" s="445" t="s">
        <v>330</v>
      </c>
      <c r="G26" s="445"/>
      <c r="H26" s="445" t="s">
        <v>340</v>
      </c>
      <c r="I26" s="446"/>
    </row>
    <row r="27" spans="1:9" x14ac:dyDescent="0.25">
      <c r="A27" s="459"/>
      <c r="B27" s="463"/>
      <c r="C27" s="464"/>
      <c r="D27" s="447"/>
      <c r="E27" s="447"/>
      <c r="F27" s="447"/>
      <c r="G27" s="447"/>
      <c r="H27" s="447"/>
      <c r="I27" s="448"/>
    </row>
    <row r="28" spans="1:9" ht="16.5" thickBot="1" x14ac:dyDescent="0.3">
      <c r="A28" s="459"/>
      <c r="B28" s="465"/>
      <c r="C28" s="466"/>
      <c r="D28" s="449"/>
      <c r="E28" s="449"/>
      <c r="F28" s="449"/>
      <c r="G28" s="449"/>
      <c r="H28" s="449"/>
      <c r="I28" s="450"/>
    </row>
    <row r="29" spans="1:9" ht="30.75" thickBot="1" x14ac:dyDescent="0.3">
      <c r="A29" s="460"/>
      <c r="B29" s="285" t="s">
        <v>191</v>
      </c>
      <c r="C29" s="4" t="s">
        <v>192</v>
      </c>
      <c r="D29" s="4" t="s">
        <v>191</v>
      </c>
      <c r="E29" s="4" t="s">
        <v>192</v>
      </c>
      <c r="F29" s="4" t="s">
        <v>191</v>
      </c>
      <c r="G29" s="4" t="s">
        <v>192</v>
      </c>
      <c r="H29" s="4" t="s">
        <v>191</v>
      </c>
      <c r="I29" s="4" t="s">
        <v>192</v>
      </c>
    </row>
    <row r="30" spans="1:9" ht="16.5" thickBot="1" x14ac:dyDescent="0.3">
      <c r="A30" s="118" t="s">
        <v>284</v>
      </c>
      <c r="B30" s="276"/>
      <c r="C30" s="96">
        <v>0</v>
      </c>
      <c r="D30" s="276"/>
      <c r="E30" s="96"/>
      <c r="F30" s="276"/>
      <c r="G30" s="96"/>
      <c r="H30" s="276"/>
      <c r="I30" s="96"/>
    </row>
    <row r="31" spans="1:9" ht="16.5" thickBot="1" x14ac:dyDescent="0.3">
      <c r="A31" s="118" t="s">
        <v>297</v>
      </c>
      <c r="B31" s="276"/>
      <c r="C31" s="96"/>
      <c r="D31" s="276"/>
      <c r="E31" s="96"/>
      <c r="F31" s="276"/>
      <c r="G31" s="96"/>
      <c r="H31" s="276"/>
      <c r="I31" s="96"/>
    </row>
    <row r="32" spans="1:9" ht="16.5" thickBot="1" x14ac:dyDescent="0.3">
      <c r="A32" s="84" t="s">
        <v>56</v>
      </c>
      <c r="B32" s="277"/>
      <c r="C32" s="276">
        <f>SUM(C30:C30)</f>
        <v>0</v>
      </c>
      <c r="D32" s="276">
        <f>SUM(D30:D31)</f>
        <v>0</v>
      </c>
      <c r="E32" s="276">
        <f>SUM(E30:E30)</f>
        <v>0</v>
      </c>
      <c r="F32" s="276">
        <f>SUM(F30:F31)</f>
        <v>0</v>
      </c>
      <c r="G32" s="276">
        <f>SUM(G30:G30)</f>
        <v>0</v>
      </c>
      <c r="H32" s="276">
        <f>SUM(H30:H31)</f>
        <v>0</v>
      </c>
      <c r="I32" s="276">
        <f>SUM(I30:I30)</f>
        <v>0</v>
      </c>
    </row>
    <row r="33" spans="1:5" ht="16.5" thickBot="1" x14ac:dyDescent="0.3"/>
    <row r="34" spans="1:5" x14ac:dyDescent="0.25">
      <c r="A34" s="458" t="s">
        <v>190</v>
      </c>
      <c r="B34" s="386" t="s">
        <v>181</v>
      </c>
      <c r="C34" s="469"/>
      <c r="D34" s="369" t="s">
        <v>182</v>
      </c>
      <c r="E34" s="275"/>
    </row>
    <row r="35" spans="1:5" x14ac:dyDescent="0.25">
      <c r="A35" s="459"/>
      <c r="B35" s="387"/>
      <c r="C35" s="470"/>
      <c r="D35" s="370"/>
      <c r="E35" s="275"/>
    </row>
    <row r="36" spans="1:5" ht="16.5" thickBot="1" x14ac:dyDescent="0.3">
      <c r="A36" s="459"/>
      <c r="B36" s="387"/>
      <c r="C36" s="471"/>
      <c r="D36" s="371"/>
      <c r="E36" s="275"/>
    </row>
    <row r="37" spans="1:5" ht="30.75" thickBot="1" x14ac:dyDescent="0.3">
      <c r="A37" s="460"/>
      <c r="B37" s="278" t="s">
        <v>191</v>
      </c>
      <c r="C37" s="4" t="s">
        <v>192</v>
      </c>
      <c r="D37" s="4"/>
      <c r="E37" s="279"/>
    </row>
    <row r="38" spans="1:5" ht="16.5" thickBot="1" x14ac:dyDescent="0.3">
      <c r="A38" s="118" t="s">
        <v>284</v>
      </c>
      <c r="B38" s="280">
        <v>588300.72</v>
      </c>
      <c r="C38" s="281"/>
      <c r="D38" s="282">
        <f>B38-C38</f>
        <v>588300.72</v>
      </c>
      <c r="E38" s="283"/>
    </row>
    <row r="39" spans="1:5" ht="16.5" thickBot="1" x14ac:dyDescent="0.3">
      <c r="A39" s="118" t="s">
        <v>297</v>
      </c>
      <c r="B39" s="263">
        <v>1246235.8</v>
      </c>
      <c r="C39" s="263"/>
      <c r="D39" s="282">
        <f>B39-C39</f>
        <v>1246235.8</v>
      </c>
      <c r="E39" s="284"/>
    </row>
    <row r="40" spans="1:5" ht="16.5" thickBot="1" x14ac:dyDescent="0.3">
      <c r="A40" s="84" t="s">
        <v>56</v>
      </c>
      <c r="B40" s="282">
        <f>B38+B39</f>
        <v>1834536.52</v>
      </c>
      <c r="C40" s="282">
        <f>C38+C39</f>
        <v>0</v>
      </c>
      <c r="D40" s="282">
        <f>D38+D39</f>
        <v>1834536.52</v>
      </c>
    </row>
    <row r="42" spans="1:5" x14ac:dyDescent="0.25">
      <c r="A42" t="s">
        <v>342</v>
      </c>
      <c r="D42" s="110"/>
    </row>
    <row r="43" spans="1:5" x14ac:dyDescent="0.25">
      <c r="A43" s="89" t="s">
        <v>341</v>
      </c>
      <c r="B43" s="287"/>
      <c r="C43" s="89"/>
      <c r="D43" s="286">
        <f>D40+D42</f>
        <v>1834536.52</v>
      </c>
    </row>
    <row r="44" spans="1:5" x14ac:dyDescent="0.25">
      <c r="A44" t="s">
        <v>343</v>
      </c>
      <c r="D44" s="110"/>
    </row>
    <row r="45" spans="1:5" x14ac:dyDescent="0.25">
      <c r="A45" s="89" t="s">
        <v>344</v>
      </c>
      <c r="B45" s="89"/>
      <c r="C45" s="89"/>
      <c r="D45" s="286">
        <f>D43+D44</f>
        <v>1834536.52</v>
      </c>
    </row>
    <row r="46" spans="1:5" x14ac:dyDescent="0.25">
      <c r="A46" s="288" t="s">
        <v>345</v>
      </c>
      <c r="B46" s="288"/>
      <c r="C46" s="288"/>
      <c r="D46" s="289"/>
    </row>
  </sheetData>
  <mergeCells count="47">
    <mergeCell ref="A26:A29"/>
    <mergeCell ref="D34:D36"/>
    <mergeCell ref="B26:C28"/>
    <mergeCell ref="A21:F21"/>
    <mergeCell ref="A24:F24"/>
    <mergeCell ref="B34:C36"/>
    <mergeCell ref="A34:A37"/>
    <mergeCell ref="D26:E28"/>
    <mergeCell ref="F26:G28"/>
    <mergeCell ref="A3:F3"/>
    <mergeCell ref="B6:B8"/>
    <mergeCell ref="C6:C8"/>
    <mergeCell ref="D6:D8"/>
    <mergeCell ref="G6:G8"/>
    <mergeCell ref="E6:E8"/>
    <mergeCell ref="C13:C14"/>
    <mergeCell ref="C17:C18"/>
    <mergeCell ref="D17:D18"/>
    <mergeCell ref="G17:G18"/>
    <mergeCell ref="B17:B18"/>
    <mergeCell ref="C15:C16"/>
    <mergeCell ref="D13:D14"/>
    <mergeCell ref="G13:G14"/>
    <mergeCell ref="D15:D16"/>
    <mergeCell ref="G15:G16"/>
    <mergeCell ref="B15:B16"/>
    <mergeCell ref="B13:B14"/>
    <mergeCell ref="E13:E14"/>
    <mergeCell ref="E15:E16"/>
    <mergeCell ref="E17:E18"/>
    <mergeCell ref="B9:B10"/>
    <mergeCell ref="C9:C10"/>
    <mergeCell ref="D9:D10"/>
    <mergeCell ref="G9:G10"/>
    <mergeCell ref="B11:B12"/>
    <mergeCell ref="C11:C12"/>
    <mergeCell ref="D11:D12"/>
    <mergeCell ref="G11:G12"/>
    <mergeCell ref="E9:E10"/>
    <mergeCell ref="E11:E12"/>
    <mergeCell ref="H26:I28"/>
    <mergeCell ref="F6:F8"/>
    <mergeCell ref="F9:F10"/>
    <mergeCell ref="F11:F12"/>
    <mergeCell ref="F13:F14"/>
    <mergeCell ref="F15:F16"/>
    <mergeCell ref="F17:F18"/>
  </mergeCells>
  <pageMargins left="0.7" right="0.7" top="0.75" bottom="0.75" header="0.3" footer="0.3"/>
  <pageSetup paperSize="9" scale="5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55"/>
  <sheetViews>
    <sheetView zoomScaleNormal="100" workbookViewId="0">
      <selection activeCell="J31" sqref="J31"/>
    </sheetView>
  </sheetViews>
  <sheetFormatPr defaultColWidth="11" defaultRowHeight="15.75" x14ac:dyDescent="0.25"/>
  <cols>
    <col min="1" max="1" width="35.625" customWidth="1"/>
    <col min="2" max="8" width="19.5" customWidth="1"/>
    <col min="9" max="9" width="15" customWidth="1"/>
  </cols>
  <sheetData>
    <row r="1" spans="1:9" x14ac:dyDescent="0.25">
      <c r="A1" s="472" t="s">
        <v>193</v>
      </c>
      <c r="B1" s="472"/>
      <c r="C1" s="472"/>
      <c r="D1" s="472"/>
      <c r="E1" s="472"/>
      <c r="F1" s="472"/>
      <c r="G1" s="472"/>
      <c r="H1" s="472"/>
    </row>
    <row r="2" spans="1:9" ht="39" customHeight="1" x14ac:dyDescent="0.25">
      <c r="A2" s="457" t="s">
        <v>194</v>
      </c>
      <c r="B2" s="457"/>
      <c r="C2" s="457"/>
      <c r="D2" s="457"/>
      <c r="E2" s="457"/>
      <c r="F2" s="457"/>
      <c r="G2" s="457"/>
      <c r="H2" s="457"/>
      <c r="I2" s="457"/>
    </row>
    <row r="3" spans="1:9" ht="16.5" thickBot="1" x14ac:dyDescent="0.3">
      <c r="A3" s="44"/>
    </row>
    <row r="4" spans="1:9" x14ac:dyDescent="0.25">
      <c r="A4" s="45"/>
      <c r="B4" s="477" t="s">
        <v>196</v>
      </c>
      <c r="C4" s="478"/>
      <c r="D4" s="478"/>
      <c r="E4" s="478"/>
      <c r="F4" s="389" t="s">
        <v>198</v>
      </c>
      <c r="G4" s="390"/>
      <c r="H4" s="390"/>
      <c r="I4" s="391"/>
    </row>
    <row r="5" spans="1:9" ht="18" customHeight="1" thickBot="1" x14ac:dyDescent="0.3">
      <c r="A5" s="46"/>
      <c r="B5" s="395" t="s">
        <v>197</v>
      </c>
      <c r="C5" s="396"/>
      <c r="D5" s="396"/>
      <c r="E5" s="396"/>
      <c r="F5" s="392" t="s">
        <v>199</v>
      </c>
      <c r="G5" s="393"/>
      <c r="H5" s="393"/>
      <c r="I5" s="394"/>
    </row>
    <row r="6" spans="1:9" ht="15.75" customHeight="1" x14ac:dyDescent="0.25">
      <c r="A6" s="47" t="s">
        <v>195</v>
      </c>
      <c r="B6" s="114" t="s">
        <v>0</v>
      </c>
      <c r="C6" s="120" t="s">
        <v>0</v>
      </c>
      <c r="D6" s="120" t="s">
        <v>0</v>
      </c>
      <c r="E6" s="120" t="s">
        <v>0</v>
      </c>
      <c r="F6" s="303" t="s">
        <v>0</v>
      </c>
      <c r="G6" s="304" t="s">
        <v>0</v>
      </c>
      <c r="H6" s="304" t="s">
        <v>0</v>
      </c>
      <c r="I6" s="304" t="s">
        <v>0</v>
      </c>
    </row>
    <row r="7" spans="1:9" ht="16.5" thickBot="1" x14ac:dyDescent="0.3">
      <c r="A7" s="19"/>
      <c r="B7" s="115">
        <v>2020</v>
      </c>
      <c r="C7" s="121">
        <v>2021</v>
      </c>
      <c r="D7" s="121">
        <v>2022</v>
      </c>
      <c r="E7" s="121">
        <v>2023</v>
      </c>
      <c r="F7" s="115">
        <v>2020</v>
      </c>
      <c r="G7" s="121">
        <v>2021</v>
      </c>
      <c r="H7" s="121">
        <v>2022</v>
      </c>
      <c r="I7" s="121">
        <v>2023</v>
      </c>
    </row>
    <row r="8" spans="1:9" ht="16.5" thickBot="1" x14ac:dyDescent="0.3">
      <c r="A8" s="16" t="s">
        <v>200</v>
      </c>
      <c r="B8" s="140">
        <v>39126.980000000003</v>
      </c>
      <c r="C8" s="184">
        <v>39545.42</v>
      </c>
      <c r="D8" s="186">
        <v>29031.65</v>
      </c>
      <c r="E8" s="186">
        <v>20440.939999999999</v>
      </c>
      <c r="F8" s="153">
        <v>39126.980000000003</v>
      </c>
      <c r="G8" s="142">
        <v>39545.42</v>
      </c>
      <c r="H8" s="188">
        <v>29031.65</v>
      </c>
      <c r="I8" s="188">
        <v>20435.91</v>
      </c>
    </row>
    <row r="9" spans="1:9" ht="16.5" thickBot="1" x14ac:dyDescent="0.3">
      <c r="A9" s="16" t="s">
        <v>201</v>
      </c>
      <c r="B9" s="186">
        <v>97169.71</v>
      </c>
      <c r="C9" s="153">
        <v>82629.289999999994</v>
      </c>
      <c r="D9" s="153">
        <v>55539.19</v>
      </c>
      <c r="E9" s="153">
        <v>84705.79</v>
      </c>
      <c r="F9" s="153">
        <v>97169.71</v>
      </c>
      <c r="G9" s="216">
        <v>82629.289999999994</v>
      </c>
      <c r="H9" s="189">
        <v>55539.19</v>
      </c>
      <c r="I9" s="189">
        <v>83796.600000000006</v>
      </c>
    </row>
    <row r="10" spans="1:9" ht="16.5" thickBot="1" x14ac:dyDescent="0.3">
      <c r="A10" s="16" t="s">
        <v>202</v>
      </c>
      <c r="B10" s="181">
        <v>10783.77</v>
      </c>
      <c r="C10" s="140">
        <v>6920.88</v>
      </c>
      <c r="D10" s="186">
        <v>8984.65</v>
      </c>
      <c r="E10" s="186">
        <v>7508.58</v>
      </c>
      <c r="F10" s="177">
        <v>10783.77</v>
      </c>
      <c r="G10" s="142">
        <v>6920.88</v>
      </c>
      <c r="H10" s="189">
        <v>8984.65</v>
      </c>
      <c r="I10" s="189">
        <v>7446.61</v>
      </c>
    </row>
    <row r="11" spans="1:9" ht="16.5" thickBot="1" x14ac:dyDescent="0.3">
      <c r="A11" s="111" t="s">
        <v>203</v>
      </c>
      <c r="B11" s="153"/>
      <c r="C11" s="142"/>
      <c r="D11" s="140"/>
      <c r="E11" s="140"/>
      <c r="F11" s="217"/>
      <c r="G11" s="192"/>
      <c r="H11" s="189"/>
      <c r="I11" s="189"/>
    </row>
    <row r="12" spans="1:9" ht="16.5" thickBot="1" x14ac:dyDescent="0.3">
      <c r="A12" s="16" t="s">
        <v>296</v>
      </c>
      <c r="B12" s="140"/>
      <c r="C12" s="140"/>
      <c r="D12" s="140">
        <v>439.12</v>
      </c>
      <c r="E12" s="140"/>
      <c r="F12" s="153"/>
      <c r="G12" s="177"/>
      <c r="H12" s="189"/>
      <c r="I12" s="189"/>
    </row>
    <row r="13" spans="1:9" ht="18" customHeight="1" thickBot="1" x14ac:dyDescent="0.3">
      <c r="A13" s="16" t="s">
        <v>204</v>
      </c>
      <c r="B13" s="181">
        <v>2582.2800000000002</v>
      </c>
      <c r="C13" s="140">
        <v>2582.2800000000002</v>
      </c>
      <c r="D13" s="140">
        <v>4571.28</v>
      </c>
      <c r="E13" s="140">
        <v>4683</v>
      </c>
      <c r="F13" s="140">
        <v>2582.2800000000002</v>
      </c>
      <c r="G13" s="140">
        <v>2582.2800000000002</v>
      </c>
      <c r="H13" s="189">
        <v>4571.28</v>
      </c>
      <c r="I13" s="189">
        <v>4683</v>
      </c>
    </row>
    <row r="14" spans="1:9" ht="16.5" thickBot="1" x14ac:dyDescent="0.3">
      <c r="A14" s="111" t="s">
        <v>205</v>
      </c>
      <c r="B14" s="176"/>
      <c r="C14" s="142"/>
      <c r="D14" s="140"/>
      <c r="E14" s="140">
        <v>490</v>
      </c>
      <c r="F14" s="181"/>
      <c r="G14" s="113"/>
      <c r="H14" s="189"/>
      <c r="I14" s="189">
        <v>490</v>
      </c>
    </row>
    <row r="15" spans="1:9" ht="16.5" thickBot="1" x14ac:dyDescent="0.3">
      <c r="A15" s="16" t="s">
        <v>206</v>
      </c>
      <c r="B15" s="181">
        <v>217689.97</v>
      </c>
      <c r="C15" s="140">
        <v>143410.10999999999</v>
      </c>
      <c r="D15" s="182">
        <v>136301.45000000001</v>
      </c>
      <c r="E15" s="182">
        <v>1872673.75</v>
      </c>
      <c r="F15" s="193">
        <v>217689.97</v>
      </c>
      <c r="G15" s="140">
        <v>143410.10999999999</v>
      </c>
      <c r="H15" s="190">
        <v>136740.56</v>
      </c>
      <c r="I15" s="190">
        <v>1881256.05</v>
      </c>
    </row>
    <row r="16" spans="1:9" ht="16.5" thickBot="1" x14ac:dyDescent="0.3">
      <c r="A16" s="111" t="s">
        <v>207</v>
      </c>
      <c r="B16" s="187">
        <f t="shared" ref="B16:H16" si="0">SUM(B8:B15)</f>
        <v>367352.70999999996</v>
      </c>
      <c r="C16" s="146">
        <f t="shared" si="0"/>
        <v>275087.98</v>
      </c>
      <c r="D16" s="183">
        <f t="shared" si="0"/>
        <v>234867.34</v>
      </c>
      <c r="E16" s="183">
        <f t="shared" ref="E16" si="1">SUM(E8:E15)</f>
        <v>1990502.06</v>
      </c>
      <c r="F16" s="185">
        <f>SUM(F8:F15)</f>
        <v>367352.70999999996</v>
      </c>
      <c r="G16" s="185">
        <f>SUM(G8:G15)</f>
        <v>275087.98</v>
      </c>
      <c r="H16" s="191">
        <f t="shared" si="0"/>
        <v>234867.33</v>
      </c>
      <c r="I16" s="191">
        <f t="shared" ref="I16" si="2">SUM(I8:I15)</f>
        <v>1998108.1700000002</v>
      </c>
    </row>
    <row r="17" spans="1:9" x14ac:dyDescent="0.25">
      <c r="A17" s="20"/>
      <c r="B17" s="154"/>
      <c r="C17" s="110"/>
      <c r="D17" s="110"/>
      <c r="E17" s="110"/>
      <c r="F17" s="110"/>
      <c r="G17" s="110"/>
      <c r="H17" s="110"/>
    </row>
    <row r="18" spans="1:9" x14ac:dyDescent="0.25">
      <c r="A18" s="457" t="s">
        <v>208</v>
      </c>
      <c r="B18" s="457"/>
      <c r="C18" s="457"/>
      <c r="D18" s="457"/>
      <c r="E18" s="457"/>
      <c r="F18" s="457"/>
      <c r="G18" s="457"/>
      <c r="H18" s="457"/>
    </row>
    <row r="19" spans="1:9" ht="16.5" thickBot="1" x14ac:dyDescent="0.3">
      <c r="A19" s="37"/>
    </row>
    <row r="20" spans="1:9" ht="16.5" thickBot="1" x14ac:dyDescent="0.3">
      <c r="A20" s="296"/>
      <c r="B20" s="389" t="s">
        <v>209</v>
      </c>
      <c r="C20" s="390"/>
      <c r="D20" s="390"/>
      <c r="E20" s="391"/>
      <c r="F20" s="479" t="s">
        <v>210</v>
      </c>
      <c r="G20" s="480"/>
      <c r="H20" s="480"/>
      <c r="I20" s="481"/>
    </row>
    <row r="21" spans="1:9" ht="18" customHeight="1" thickBot="1" x14ac:dyDescent="0.3">
      <c r="A21" s="305"/>
      <c r="B21" s="392" t="s">
        <v>197</v>
      </c>
      <c r="C21" s="393"/>
      <c r="D21" s="393"/>
      <c r="E21" s="394"/>
      <c r="F21" s="479" t="s">
        <v>199</v>
      </c>
      <c r="G21" s="480"/>
      <c r="H21" s="480"/>
      <c r="I21" s="481"/>
    </row>
    <row r="22" spans="1:9" ht="15.75" customHeight="1" x14ac:dyDescent="0.25">
      <c r="A22" s="47" t="s">
        <v>195</v>
      </c>
      <c r="B22" s="303" t="s">
        <v>0</v>
      </c>
      <c r="C22" s="304" t="s">
        <v>0</v>
      </c>
      <c r="D22" s="304" t="s">
        <v>0</v>
      </c>
      <c r="E22" s="304" t="s">
        <v>0</v>
      </c>
      <c r="F22" s="303" t="s">
        <v>0</v>
      </c>
      <c r="G22" s="304" t="s">
        <v>0</v>
      </c>
      <c r="H22" s="304" t="s">
        <v>0</v>
      </c>
      <c r="I22" s="304" t="s">
        <v>0</v>
      </c>
    </row>
    <row r="23" spans="1:9" ht="16.5" thickBot="1" x14ac:dyDescent="0.3">
      <c r="A23" s="19"/>
      <c r="B23" s="115">
        <v>2020</v>
      </c>
      <c r="C23" s="121">
        <v>2021</v>
      </c>
      <c r="D23" s="121">
        <v>2022</v>
      </c>
      <c r="E23" s="121">
        <v>2023</v>
      </c>
      <c r="F23" s="115">
        <v>2020</v>
      </c>
      <c r="G23" s="121">
        <v>2021</v>
      </c>
      <c r="H23" s="121">
        <v>2022</v>
      </c>
      <c r="I23" s="121">
        <v>2023</v>
      </c>
    </row>
    <row r="24" spans="1:9" ht="16.5" thickBot="1" x14ac:dyDescent="0.3">
      <c r="A24" s="16" t="s">
        <v>200</v>
      </c>
      <c r="B24" s="181">
        <v>38991.31</v>
      </c>
      <c r="C24" s="216">
        <v>39420.83</v>
      </c>
      <c r="D24" s="186">
        <v>27047.21</v>
      </c>
      <c r="E24" s="153">
        <v>20440.939999999999</v>
      </c>
      <c r="F24" s="177">
        <v>39126.980000000003</v>
      </c>
      <c r="G24" s="142">
        <v>39408.589999999997</v>
      </c>
      <c r="H24" s="140">
        <v>27133.38</v>
      </c>
      <c r="I24" s="140">
        <v>20435.91</v>
      </c>
    </row>
    <row r="25" spans="1:9" ht="16.5" thickBot="1" x14ac:dyDescent="0.3">
      <c r="A25" s="111" t="s">
        <v>201</v>
      </c>
      <c r="B25" s="153">
        <v>93761.83</v>
      </c>
      <c r="C25" s="177">
        <v>82560.38</v>
      </c>
      <c r="D25" s="141">
        <v>55412.34</v>
      </c>
      <c r="E25" s="153">
        <v>84705.79</v>
      </c>
      <c r="F25" s="153">
        <v>97169.71</v>
      </c>
      <c r="G25" s="147">
        <v>82311.8</v>
      </c>
      <c r="H25" s="140">
        <v>40882.14</v>
      </c>
      <c r="I25" s="140">
        <v>83796</v>
      </c>
    </row>
    <row r="26" spans="1:9" ht="16.5" thickBot="1" x14ac:dyDescent="0.3">
      <c r="A26" s="111" t="s">
        <v>296</v>
      </c>
      <c r="B26" s="224"/>
      <c r="C26" s="140"/>
      <c r="D26" s="186">
        <v>439.12</v>
      </c>
      <c r="E26" s="153"/>
      <c r="F26" s="154"/>
      <c r="G26" s="177"/>
      <c r="H26" s="192"/>
      <c r="I26" s="192"/>
    </row>
    <row r="27" spans="1:9" ht="16.5" thickBot="1" x14ac:dyDescent="0.3">
      <c r="A27" s="111" t="s">
        <v>202</v>
      </c>
      <c r="B27" s="177">
        <v>10497.01</v>
      </c>
      <c r="C27" s="142">
        <v>6920.88</v>
      </c>
      <c r="D27" s="186">
        <v>8984.65</v>
      </c>
      <c r="E27" s="153">
        <v>7508.58</v>
      </c>
      <c r="F27" s="153">
        <v>10333.67</v>
      </c>
      <c r="G27" s="141">
        <v>6920.88</v>
      </c>
      <c r="H27" s="153">
        <v>8532.2199999999993</v>
      </c>
      <c r="I27" s="153">
        <v>7508.58</v>
      </c>
    </row>
    <row r="28" spans="1:9" ht="16.5" thickBot="1" x14ac:dyDescent="0.3">
      <c r="A28" s="111" t="s">
        <v>203</v>
      </c>
      <c r="B28" s="153"/>
      <c r="C28" s="63"/>
      <c r="D28" s="186"/>
      <c r="E28" s="153"/>
      <c r="F28" s="147"/>
      <c r="G28" s="140"/>
      <c r="H28" s="140"/>
      <c r="I28" s="140"/>
    </row>
    <row r="29" spans="1:9" ht="16.5" thickBot="1" x14ac:dyDescent="0.3">
      <c r="A29" s="16" t="s">
        <v>204</v>
      </c>
      <c r="B29" s="140"/>
      <c r="C29" s="113"/>
      <c r="D29" s="186">
        <v>2500</v>
      </c>
      <c r="E29" s="153">
        <v>2881</v>
      </c>
      <c r="F29" s="153"/>
      <c r="G29" s="142"/>
      <c r="H29" s="140">
        <v>4571.28</v>
      </c>
      <c r="I29" s="140">
        <v>1802</v>
      </c>
    </row>
    <row r="30" spans="1:9" ht="16.5" thickBot="1" x14ac:dyDescent="0.3">
      <c r="A30" s="16" t="s">
        <v>205</v>
      </c>
      <c r="B30" s="181"/>
      <c r="C30" s="113"/>
      <c r="D30" s="186"/>
      <c r="E30" s="153">
        <v>490</v>
      </c>
      <c r="F30" s="153"/>
      <c r="G30" s="142"/>
      <c r="H30" s="113"/>
      <c r="I30" s="113"/>
    </row>
    <row r="31" spans="1:9" ht="16.5" thickBot="1" x14ac:dyDescent="0.3">
      <c r="A31" s="111" t="s">
        <v>206</v>
      </c>
      <c r="B31" s="193">
        <v>192418.6</v>
      </c>
      <c r="C31" s="140">
        <v>140825.10999999999</v>
      </c>
      <c r="D31" s="182">
        <v>120791.99</v>
      </c>
      <c r="E31" s="140">
        <v>1870677.75</v>
      </c>
      <c r="F31" s="140">
        <v>185506.21</v>
      </c>
      <c r="G31" s="140">
        <v>135708.85999999999</v>
      </c>
      <c r="H31" s="182">
        <v>60566.400000000001</v>
      </c>
      <c r="I31" s="182">
        <v>1845588.01</v>
      </c>
    </row>
    <row r="32" spans="1:9" ht="16.5" thickBot="1" x14ac:dyDescent="0.3">
      <c r="A32" s="16" t="s">
        <v>207</v>
      </c>
      <c r="B32" s="185">
        <f t="shared" ref="B32:H32" si="3">SUM(B24:B31)</f>
        <v>335668.75</v>
      </c>
      <c r="C32" s="185">
        <f t="shared" si="3"/>
        <v>269727.2</v>
      </c>
      <c r="D32" s="185">
        <f t="shared" si="3"/>
        <v>215175.31</v>
      </c>
      <c r="E32" s="185">
        <f>SUM(E24:E31)</f>
        <v>1986704.06</v>
      </c>
      <c r="F32" s="185">
        <f t="shared" si="3"/>
        <v>332136.57</v>
      </c>
      <c r="G32" s="185">
        <f t="shared" si="3"/>
        <v>264350.13</v>
      </c>
      <c r="H32" s="183">
        <f t="shared" si="3"/>
        <v>141685.42000000001</v>
      </c>
      <c r="I32" s="183">
        <f t="shared" ref="I32" si="4">SUM(I24:I31)</f>
        <v>1959130.5</v>
      </c>
    </row>
    <row r="33" spans="1:8" x14ac:dyDescent="0.25">
      <c r="A33" s="32"/>
      <c r="B33" s="110"/>
      <c r="C33" s="110"/>
      <c r="D33" s="110"/>
      <c r="E33" s="110"/>
      <c r="F33" s="110"/>
      <c r="G33" s="110"/>
      <c r="H33" s="110"/>
    </row>
    <row r="34" spans="1:8" x14ac:dyDescent="0.25">
      <c r="A34" s="476" t="s">
        <v>211</v>
      </c>
      <c r="B34" s="476"/>
      <c r="C34" s="476"/>
      <c r="D34" s="476"/>
      <c r="E34" s="298"/>
    </row>
    <row r="35" spans="1:8" ht="16.5" thickBot="1" x14ac:dyDescent="0.3">
      <c r="A35" s="31"/>
    </row>
    <row r="36" spans="1:8" ht="24" customHeight="1" x14ac:dyDescent="0.25">
      <c r="A36" s="474"/>
      <c r="B36" s="120" t="s">
        <v>0</v>
      </c>
      <c r="C36" s="120" t="s">
        <v>0</v>
      </c>
      <c r="D36" s="120" t="s">
        <v>0</v>
      </c>
      <c r="E36" s="120" t="s">
        <v>0</v>
      </c>
    </row>
    <row r="37" spans="1:8" ht="16.5" thickBot="1" x14ac:dyDescent="0.3">
      <c r="A37" s="475"/>
      <c r="B37" s="121">
        <v>2020</v>
      </c>
      <c r="C37" s="121">
        <v>2021</v>
      </c>
      <c r="D37" s="121">
        <v>2022</v>
      </c>
      <c r="E37" s="121">
        <v>2023</v>
      </c>
      <c r="G37" s="112"/>
    </row>
    <row r="38" spans="1:8" x14ac:dyDescent="0.25">
      <c r="A38" s="245" t="s">
        <v>285</v>
      </c>
      <c r="B38" s="246">
        <v>217689.97</v>
      </c>
      <c r="C38" s="247">
        <v>143410.10999999999</v>
      </c>
      <c r="D38" s="248">
        <v>60566.400000000001</v>
      </c>
      <c r="E38" s="248">
        <v>9449.31</v>
      </c>
      <c r="F38" s="227"/>
      <c r="G38" s="227"/>
    </row>
    <row r="39" spans="1:8" x14ac:dyDescent="0.25">
      <c r="A39" s="249" t="s">
        <v>286</v>
      </c>
      <c r="B39" s="250"/>
      <c r="C39" s="251"/>
      <c r="D39" s="252"/>
      <c r="E39" s="252"/>
      <c r="F39" s="227"/>
      <c r="G39" s="253"/>
    </row>
    <row r="40" spans="1:8" x14ac:dyDescent="0.25">
      <c r="A40" s="249" t="s">
        <v>287</v>
      </c>
      <c r="B40" s="250"/>
      <c r="C40" s="251"/>
      <c r="D40" s="252"/>
      <c r="E40" s="252"/>
      <c r="F40" s="227"/>
      <c r="G40" s="253"/>
    </row>
    <row r="41" spans="1:8" x14ac:dyDescent="0.25">
      <c r="A41" s="249" t="s">
        <v>289</v>
      </c>
      <c r="B41" s="250"/>
      <c r="C41" s="251"/>
      <c r="D41" s="252"/>
      <c r="E41" s="252"/>
      <c r="F41" s="227"/>
      <c r="G41" s="253"/>
    </row>
    <row r="42" spans="1:8" x14ac:dyDescent="0.25">
      <c r="A42" s="249" t="s">
        <v>288</v>
      </c>
      <c r="B42" s="250"/>
      <c r="C42" s="251"/>
      <c r="D42" s="252"/>
      <c r="E42" s="252"/>
      <c r="F42" s="227"/>
      <c r="G42" s="253"/>
    </row>
    <row r="43" spans="1:8" x14ac:dyDescent="0.25">
      <c r="A43" s="249"/>
      <c r="B43" s="254">
        <f>SUM(B38:B42)</f>
        <v>217689.97</v>
      </c>
      <c r="C43" s="254">
        <f>SUM(C38:C42)</f>
        <v>143410.10999999999</v>
      </c>
      <c r="D43" s="254">
        <f>SUM(D38:D42)</f>
        <v>60566.400000000001</v>
      </c>
      <c r="E43" s="254">
        <f>SUM(E38:E42)</f>
        <v>9449.31</v>
      </c>
      <c r="F43" s="227"/>
      <c r="G43" s="253"/>
    </row>
    <row r="44" spans="1:8" x14ac:dyDescent="0.25">
      <c r="A44" s="255"/>
      <c r="B44" s="227"/>
      <c r="C44" s="227"/>
      <c r="D44" s="227"/>
      <c r="E44" s="227"/>
      <c r="F44" s="227"/>
      <c r="G44" s="253"/>
    </row>
    <row r="45" spans="1:8" ht="39" customHeight="1" x14ac:dyDescent="0.25">
      <c r="A45" s="473" t="s">
        <v>212</v>
      </c>
      <c r="B45" s="473"/>
      <c r="C45" s="473"/>
      <c r="D45" s="473"/>
      <c r="E45" s="297"/>
      <c r="F45" s="227"/>
      <c r="G45" s="227"/>
    </row>
    <row r="46" spans="1:8" ht="16.5" x14ac:dyDescent="0.25">
      <c r="A46" s="48"/>
    </row>
    <row r="50" spans="2:3" x14ac:dyDescent="0.25">
      <c r="B50" s="108"/>
    </row>
    <row r="51" spans="2:3" x14ac:dyDescent="0.25">
      <c r="B51" s="108"/>
      <c r="C51" s="108"/>
    </row>
    <row r="52" spans="2:3" x14ac:dyDescent="0.25">
      <c r="B52" s="108"/>
      <c r="C52" s="108"/>
    </row>
    <row r="53" spans="2:3" x14ac:dyDescent="0.25">
      <c r="B53" s="108"/>
      <c r="C53" s="108"/>
    </row>
    <row r="54" spans="2:3" x14ac:dyDescent="0.25">
      <c r="B54" s="108"/>
      <c r="C54" s="108"/>
    </row>
    <row r="55" spans="2:3" x14ac:dyDescent="0.25">
      <c r="B55" s="109"/>
      <c r="C55" s="109"/>
    </row>
  </sheetData>
  <mergeCells count="14">
    <mergeCell ref="A1:H1"/>
    <mergeCell ref="A45:D45"/>
    <mergeCell ref="A18:H18"/>
    <mergeCell ref="A2:I2"/>
    <mergeCell ref="A36:A37"/>
    <mergeCell ref="A34:D34"/>
    <mergeCell ref="B4:E4"/>
    <mergeCell ref="B5:E5"/>
    <mergeCell ref="F4:I4"/>
    <mergeCell ref="F5:I5"/>
    <mergeCell ref="B20:E20"/>
    <mergeCell ref="B21:E21"/>
    <mergeCell ref="F20:I20"/>
    <mergeCell ref="F21:I21"/>
  </mergeCells>
  <pageMargins left="0.7" right="0.7" top="0.75" bottom="0.75" header="0.3" footer="0.3"/>
  <pageSetup paperSize="8" orientation="landscape" horizontalDpi="4294967292"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30"/>
  <sheetViews>
    <sheetView topLeftCell="A13" zoomScale="120" zoomScaleNormal="120" workbookViewId="0">
      <selection activeCell="E21" sqref="E21:E22"/>
    </sheetView>
  </sheetViews>
  <sheetFormatPr defaultColWidth="11" defaultRowHeight="15.75" x14ac:dyDescent="0.25"/>
  <cols>
    <col min="1" max="1" width="29.875" customWidth="1"/>
    <col min="2" max="4" width="24.5" customWidth="1"/>
    <col min="5" max="5" width="16.625" customWidth="1"/>
  </cols>
  <sheetData>
    <row r="1" spans="1:5" x14ac:dyDescent="0.25">
      <c r="A1" s="125" t="s">
        <v>213</v>
      </c>
    </row>
    <row r="2" spans="1:5" x14ac:dyDescent="0.25">
      <c r="A2" s="35"/>
    </row>
    <row r="3" spans="1:5" ht="42" customHeight="1" x14ac:dyDescent="0.25">
      <c r="A3" s="492" t="s">
        <v>214</v>
      </c>
      <c r="B3" s="492"/>
      <c r="C3" s="492"/>
      <c r="D3" s="492"/>
    </row>
    <row r="4" spans="1:5" ht="39" customHeight="1" thickBot="1" x14ac:dyDescent="0.3">
      <c r="A4" s="492" t="s">
        <v>215</v>
      </c>
      <c r="B4" s="492"/>
      <c r="C4" s="492"/>
      <c r="D4" s="492"/>
    </row>
    <row r="5" spans="1:5" ht="16.5" thickBot="1" x14ac:dyDescent="0.3">
      <c r="A5" s="32"/>
      <c r="D5" s="22">
        <v>2022</v>
      </c>
      <c r="E5" s="22">
        <v>2023</v>
      </c>
    </row>
    <row r="6" spans="1:5" ht="16.5" thickBot="1" x14ac:dyDescent="0.3">
      <c r="A6" s="126"/>
      <c r="B6" s="22">
        <v>2020</v>
      </c>
      <c r="C6" s="22">
        <v>2021</v>
      </c>
    </row>
    <row r="7" spans="1:5" x14ac:dyDescent="0.25">
      <c r="A7" s="482" t="s">
        <v>216</v>
      </c>
      <c r="B7" s="495">
        <v>2411369.2000000002</v>
      </c>
      <c r="C7" s="495">
        <v>3120213.05</v>
      </c>
      <c r="D7" s="497">
        <v>2859726.75</v>
      </c>
      <c r="E7" s="497">
        <v>2941136.19</v>
      </c>
    </row>
    <row r="8" spans="1:5" ht="16.5" thickBot="1" x14ac:dyDescent="0.3">
      <c r="A8" s="483"/>
      <c r="B8" s="496"/>
      <c r="C8" s="496"/>
      <c r="D8" s="498"/>
      <c r="E8" s="498"/>
    </row>
    <row r="9" spans="1:5" x14ac:dyDescent="0.25">
      <c r="A9" s="482" t="s">
        <v>217</v>
      </c>
      <c r="B9" s="484">
        <v>113940.62</v>
      </c>
      <c r="C9" s="484">
        <v>203697.69</v>
      </c>
      <c r="D9" s="486">
        <v>182717.24</v>
      </c>
      <c r="E9" s="486">
        <v>176176.74</v>
      </c>
    </row>
    <row r="10" spans="1:5" ht="16.5" thickBot="1" x14ac:dyDescent="0.3">
      <c r="A10" s="483"/>
      <c r="B10" s="485"/>
      <c r="C10" s="485"/>
      <c r="D10" s="487"/>
      <c r="E10" s="487"/>
    </row>
    <row r="11" spans="1:5" x14ac:dyDescent="0.25">
      <c r="A11" s="488" t="s">
        <v>218</v>
      </c>
      <c r="B11" s="493">
        <f>B9/B7</f>
        <v>4.7251420479286203E-2</v>
      </c>
      <c r="C11" s="493">
        <f>C9/C7</f>
        <v>6.5283263269474506E-2</v>
      </c>
      <c r="D11" s="493">
        <f>D9/D7</f>
        <v>6.3893251339485493E-2</v>
      </c>
      <c r="E11" s="493">
        <f>E9/E7</f>
        <v>5.9900911966949751E-2</v>
      </c>
    </row>
    <row r="12" spans="1:5" ht="16.5" thickBot="1" x14ac:dyDescent="0.3">
      <c r="A12" s="489"/>
      <c r="B12" s="494"/>
      <c r="C12" s="494"/>
      <c r="D12" s="494"/>
      <c r="E12" s="494"/>
    </row>
    <row r="13" spans="1:5" x14ac:dyDescent="0.25">
      <c r="A13" s="31"/>
    </row>
    <row r="14" spans="1:5" x14ac:dyDescent="0.25">
      <c r="A14" s="32"/>
    </row>
    <row r="15" spans="1:5" x14ac:dyDescent="0.25">
      <c r="A15" s="492" t="s">
        <v>219</v>
      </c>
      <c r="B15" s="492"/>
      <c r="C15" s="492"/>
      <c r="D15" s="492"/>
    </row>
    <row r="16" spans="1:5" ht="16.5" thickBot="1" x14ac:dyDescent="0.3">
      <c r="A16" s="30" t="s">
        <v>220</v>
      </c>
      <c r="B16" s="30" t="s">
        <v>221</v>
      </c>
    </row>
    <row r="17" spans="1:6" ht="15" customHeight="1" x14ac:dyDescent="0.25">
      <c r="A17" s="408"/>
      <c r="B17" s="127" t="s">
        <v>222</v>
      </c>
      <c r="C17" s="127" t="s">
        <v>222</v>
      </c>
      <c r="D17" s="127" t="s">
        <v>222</v>
      </c>
      <c r="E17" s="127" t="s">
        <v>222</v>
      </c>
    </row>
    <row r="18" spans="1:6" ht="15" customHeight="1" thickBot="1" x14ac:dyDescent="0.3">
      <c r="A18" s="409"/>
      <c r="B18" s="128">
        <v>2020</v>
      </c>
      <c r="C18" s="128">
        <v>2021</v>
      </c>
      <c r="D18" s="128">
        <v>2022</v>
      </c>
      <c r="E18" s="128">
        <v>2023</v>
      </c>
    </row>
    <row r="19" spans="1:6" ht="15" customHeight="1" thickBot="1" x14ac:dyDescent="0.3">
      <c r="A19" s="410"/>
      <c r="B19" s="2" t="s">
        <v>223</v>
      </c>
      <c r="C19" s="2" t="s">
        <v>223</v>
      </c>
      <c r="D19" s="2" t="s">
        <v>223</v>
      </c>
      <c r="E19" s="2" t="s">
        <v>223</v>
      </c>
    </row>
    <row r="20" spans="1:6" ht="27" customHeight="1" thickBot="1" x14ac:dyDescent="0.3">
      <c r="A20" s="129" t="s">
        <v>291</v>
      </c>
      <c r="B20" s="96">
        <v>2938045</v>
      </c>
      <c r="C20" s="96">
        <v>2916241.21</v>
      </c>
      <c r="D20" s="96">
        <v>2727355.62</v>
      </c>
      <c r="E20" s="96">
        <v>2638385.54</v>
      </c>
      <c r="F20" t="s">
        <v>290</v>
      </c>
    </row>
    <row r="21" spans="1:6" ht="15" customHeight="1" x14ac:dyDescent="0.25">
      <c r="A21" s="482" t="s">
        <v>224</v>
      </c>
      <c r="B21" s="490"/>
      <c r="C21" s="490"/>
      <c r="D21" s="490"/>
      <c r="E21" s="490"/>
    </row>
    <row r="22" spans="1:6" ht="15" customHeight="1" thickBot="1" x14ac:dyDescent="0.3">
      <c r="A22" s="483"/>
      <c r="B22" s="491"/>
      <c r="C22" s="491"/>
      <c r="D22" s="491"/>
      <c r="E22" s="491"/>
    </row>
    <row r="23" spans="1:6" ht="15" customHeight="1" x14ac:dyDescent="0.25">
      <c r="A23" s="482" t="s">
        <v>225</v>
      </c>
      <c r="B23" s="490"/>
      <c r="C23" s="490"/>
      <c r="D23" s="490"/>
      <c r="E23" s="490"/>
    </row>
    <row r="24" spans="1:6" ht="15" customHeight="1" thickBot="1" x14ac:dyDescent="0.3">
      <c r="A24" s="483"/>
      <c r="B24" s="491"/>
      <c r="C24" s="491"/>
      <c r="D24" s="491"/>
      <c r="E24" s="491"/>
    </row>
    <row r="25" spans="1:6" ht="15" customHeight="1" x14ac:dyDescent="0.25">
      <c r="A25" s="482" t="s">
        <v>226</v>
      </c>
      <c r="B25" s="490">
        <v>21803.79</v>
      </c>
      <c r="C25" s="490">
        <v>188885.59</v>
      </c>
      <c r="D25" s="490">
        <v>88970.08</v>
      </c>
      <c r="E25" s="490">
        <v>39290.71</v>
      </c>
    </row>
    <row r="26" spans="1:6" ht="15" customHeight="1" thickBot="1" x14ac:dyDescent="0.3">
      <c r="A26" s="483"/>
      <c r="B26" s="491"/>
      <c r="C26" s="491"/>
      <c r="D26" s="491"/>
      <c r="E26" s="491"/>
    </row>
    <row r="27" spans="1:6" ht="24" customHeight="1" thickBot="1" x14ac:dyDescent="0.3">
      <c r="A27" s="129" t="s">
        <v>227</v>
      </c>
      <c r="B27" s="96"/>
      <c r="C27" s="96"/>
      <c r="D27" s="96"/>
      <c r="E27" s="96"/>
    </row>
    <row r="28" spans="1:6" ht="15" customHeight="1" x14ac:dyDescent="0.25">
      <c r="A28" s="482" t="s">
        <v>228</v>
      </c>
      <c r="B28" s="490">
        <f>B20-B25-B23</f>
        <v>2916241.21</v>
      </c>
      <c r="C28" s="490">
        <f>C20-C25-C23+C21</f>
        <v>2727355.62</v>
      </c>
      <c r="D28" s="490">
        <f>D20-D25-D23+D21</f>
        <v>2638385.54</v>
      </c>
      <c r="E28" s="490">
        <f>E20-E25-E23+E21</f>
        <v>2599094.83</v>
      </c>
    </row>
    <row r="29" spans="1:6" ht="15" customHeight="1" thickBot="1" x14ac:dyDescent="0.3">
      <c r="A29" s="483"/>
      <c r="B29" s="491"/>
      <c r="C29" s="491"/>
      <c r="D29" s="491"/>
      <c r="E29" s="491"/>
    </row>
    <row r="30" spans="1:6" ht="44.1" customHeight="1" x14ac:dyDescent="0.25">
      <c r="A30" s="499" t="s">
        <v>229</v>
      </c>
      <c r="B30" s="499"/>
      <c r="C30" s="499"/>
      <c r="D30" s="499"/>
    </row>
  </sheetData>
  <mergeCells count="40">
    <mergeCell ref="E25:E26"/>
    <mergeCell ref="E28:E29"/>
    <mergeCell ref="E7:E8"/>
    <mergeCell ref="E9:E10"/>
    <mergeCell ref="E11:E12"/>
    <mergeCell ref="E21:E22"/>
    <mergeCell ref="E23:E24"/>
    <mergeCell ref="A30:D30"/>
    <mergeCell ref="A15:D15"/>
    <mergeCell ref="B28:B29"/>
    <mergeCell ref="C28:C29"/>
    <mergeCell ref="D28:D29"/>
    <mergeCell ref="A3:D3"/>
    <mergeCell ref="B25:B26"/>
    <mergeCell ref="C25:C26"/>
    <mergeCell ref="D25:D26"/>
    <mergeCell ref="B23:B24"/>
    <mergeCell ref="C23:C24"/>
    <mergeCell ref="D23:D24"/>
    <mergeCell ref="B11:B12"/>
    <mergeCell ref="C11:C12"/>
    <mergeCell ref="D11:D12"/>
    <mergeCell ref="C21:C22"/>
    <mergeCell ref="D21:D22"/>
    <mergeCell ref="B7:B8"/>
    <mergeCell ref="C7:C8"/>
    <mergeCell ref="D7:D8"/>
    <mergeCell ref="A4:D4"/>
    <mergeCell ref="B9:B10"/>
    <mergeCell ref="C9:C10"/>
    <mergeCell ref="D9:D10"/>
    <mergeCell ref="A28:A29"/>
    <mergeCell ref="A11:A12"/>
    <mergeCell ref="B21:B22"/>
    <mergeCell ref="A7:A8"/>
    <mergeCell ref="A9:A10"/>
    <mergeCell ref="A21:A22"/>
    <mergeCell ref="A23:A24"/>
    <mergeCell ref="A25:A26"/>
    <mergeCell ref="A17:A19"/>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P39"/>
  <sheetViews>
    <sheetView topLeftCell="A16" workbookViewId="0">
      <selection activeCell="M36" sqref="M36:N36"/>
    </sheetView>
  </sheetViews>
  <sheetFormatPr defaultColWidth="11.5" defaultRowHeight="12.75" x14ac:dyDescent="0.2"/>
  <cols>
    <col min="1" max="1" width="18.375" style="49" customWidth="1"/>
    <col min="2" max="2" width="11.5" style="49" hidden="1" customWidth="1"/>
    <col min="3" max="3" width="0.375" style="49" customWidth="1"/>
    <col min="4" max="4" width="11.5" style="49"/>
    <col min="5" max="5" width="7.875" style="49" customWidth="1"/>
    <col min="6" max="6" width="11.5" style="49" hidden="1" customWidth="1"/>
    <col min="7" max="7" width="11.5" style="49"/>
    <col min="8" max="8" width="4" style="49" customWidth="1"/>
    <col min="9" max="9" width="11.5" style="49"/>
    <col min="10" max="10" width="3.5" style="49" customWidth="1"/>
    <col min="11" max="11" width="11.5" style="49"/>
    <col min="12" max="12" width="1.625" style="49" customWidth="1"/>
    <col min="13" max="13" width="11.5" style="49" customWidth="1"/>
    <col min="14" max="14" width="1" style="49" customWidth="1"/>
    <col min="15" max="16384" width="11.5" style="49"/>
  </cols>
  <sheetData>
    <row r="1" spans="1:15" x14ac:dyDescent="0.2">
      <c r="A1" s="52" t="s">
        <v>251</v>
      </c>
    </row>
    <row r="2" spans="1:15" ht="28.5" customHeight="1" x14ac:dyDescent="0.2">
      <c r="A2" s="524" t="s">
        <v>331</v>
      </c>
      <c r="B2" s="525"/>
      <c r="C2" s="525"/>
      <c r="D2" s="525"/>
      <c r="E2" s="525"/>
      <c r="F2" s="526"/>
      <c r="G2" s="527" t="s">
        <v>252</v>
      </c>
      <c r="H2" s="527"/>
      <c r="I2" s="527" t="s">
        <v>253</v>
      </c>
      <c r="J2" s="527"/>
      <c r="K2" s="513" t="s">
        <v>254</v>
      </c>
      <c r="L2" s="513"/>
      <c r="M2" s="513" t="s">
        <v>255</v>
      </c>
      <c r="N2" s="513"/>
    </row>
    <row r="3" spans="1:15" x14ac:dyDescent="0.2">
      <c r="A3" s="513" t="s">
        <v>256</v>
      </c>
      <c r="B3" s="53"/>
      <c r="C3" s="53"/>
      <c r="D3" s="528" t="s">
        <v>319</v>
      </c>
      <c r="E3" s="528"/>
      <c r="F3" s="528"/>
      <c r="G3" s="529"/>
      <c r="H3" s="529"/>
      <c r="I3" s="529"/>
      <c r="J3" s="529"/>
      <c r="K3" s="505"/>
      <c r="L3" s="506"/>
      <c r="M3" s="500"/>
      <c r="N3" s="500"/>
    </row>
    <row r="4" spans="1:15" x14ac:dyDescent="0.2">
      <c r="A4" s="513"/>
      <c r="B4" s="53"/>
      <c r="C4" s="53"/>
      <c r="D4" s="530" t="s">
        <v>257</v>
      </c>
      <c r="E4" s="530"/>
      <c r="F4" s="530"/>
      <c r="G4" s="529"/>
      <c r="H4" s="529"/>
      <c r="I4" s="529"/>
      <c r="J4" s="529"/>
      <c r="K4" s="505"/>
      <c r="L4" s="506"/>
      <c r="M4" s="500"/>
      <c r="N4" s="500"/>
    </row>
    <row r="5" spans="1:15" x14ac:dyDescent="0.2">
      <c r="A5" s="122"/>
      <c r="B5" s="53"/>
      <c r="C5" s="53"/>
      <c r="D5" s="517" t="s">
        <v>259</v>
      </c>
      <c r="E5" s="518"/>
      <c r="F5" s="519"/>
      <c r="G5" s="520"/>
      <c r="H5" s="521"/>
      <c r="I5" s="520"/>
      <c r="J5" s="521"/>
      <c r="K5" s="505"/>
      <c r="L5" s="506"/>
      <c r="M5" s="522"/>
      <c r="N5" s="523"/>
    </row>
    <row r="6" spans="1:15" x14ac:dyDescent="0.2">
      <c r="A6" s="122"/>
      <c r="B6" s="53"/>
      <c r="C6" s="53"/>
      <c r="D6" s="517" t="s">
        <v>320</v>
      </c>
      <c r="E6" s="518"/>
      <c r="F6" s="519"/>
      <c r="G6" s="520"/>
      <c r="H6" s="521"/>
      <c r="I6" s="520">
        <v>5001.5200000000004</v>
      </c>
      <c r="J6" s="521"/>
      <c r="K6" s="505">
        <f t="shared" ref="K6:K8" si="0">G6/I6</f>
        <v>0</v>
      </c>
      <c r="L6" s="506"/>
      <c r="M6" s="522"/>
      <c r="N6" s="523"/>
    </row>
    <row r="7" spans="1:15" ht="6" customHeight="1" x14ac:dyDescent="0.2">
      <c r="A7" s="258"/>
      <c r="B7" s="259"/>
      <c r="C7" s="259"/>
      <c r="D7" s="507"/>
      <c r="E7" s="508"/>
      <c r="F7" s="260"/>
      <c r="G7" s="509"/>
      <c r="H7" s="510"/>
      <c r="I7" s="509"/>
      <c r="J7" s="510"/>
      <c r="K7" s="511"/>
      <c r="L7" s="512"/>
      <c r="M7" s="261"/>
      <c r="N7" s="262"/>
    </row>
    <row r="8" spans="1:15" x14ac:dyDescent="0.2">
      <c r="A8" s="513" t="s">
        <v>258</v>
      </c>
      <c r="B8" s="53"/>
      <c r="C8" s="53"/>
      <c r="D8" s="514" t="s">
        <v>321</v>
      </c>
      <c r="E8" s="515"/>
      <c r="F8" s="516"/>
      <c r="G8" s="504">
        <v>320433</v>
      </c>
      <c r="H8" s="504"/>
      <c r="I8" s="504">
        <v>478408.01</v>
      </c>
      <c r="J8" s="504"/>
      <c r="K8" s="505">
        <f t="shared" si="0"/>
        <v>0.66979020689891877</v>
      </c>
      <c r="L8" s="506"/>
      <c r="M8" s="500"/>
      <c r="N8" s="500"/>
    </row>
    <row r="9" spans="1:15" x14ac:dyDescent="0.2">
      <c r="A9" s="513"/>
      <c r="B9" s="53"/>
      <c r="C9" s="53"/>
      <c r="D9" s="501" t="s">
        <v>322</v>
      </c>
      <c r="E9" s="502"/>
      <c r="F9" s="503"/>
      <c r="G9" s="504">
        <v>413900.1</v>
      </c>
      <c r="H9" s="504"/>
      <c r="I9" s="504">
        <v>417715.62</v>
      </c>
      <c r="J9" s="504"/>
      <c r="K9" s="505">
        <f t="shared" ref="K9" si="1">G9/I9</f>
        <v>0.99086574737138144</v>
      </c>
      <c r="L9" s="506"/>
      <c r="M9" s="500"/>
      <c r="N9" s="500"/>
    </row>
    <row r="10" spans="1:15" x14ac:dyDescent="0.2">
      <c r="A10" s="53"/>
      <c r="B10" s="53"/>
      <c r="C10" s="53"/>
      <c r="D10" s="53"/>
      <c r="E10" s="53"/>
      <c r="F10" s="53"/>
      <c r="G10" s="53"/>
      <c r="H10" s="53"/>
      <c r="I10" s="53"/>
      <c r="J10" s="53"/>
      <c r="K10" s="53"/>
      <c r="L10" s="53"/>
      <c r="M10" s="53"/>
      <c r="N10" s="53"/>
    </row>
    <row r="12" spans="1:15" x14ac:dyDescent="0.2">
      <c r="A12" s="524" t="s">
        <v>332</v>
      </c>
      <c r="B12" s="525"/>
      <c r="C12" s="525"/>
      <c r="D12" s="525"/>
      <c r="E12" s="525"/>
      <c r="F12" s="526"/>
      <c r="G12" s="527" t="s">
        <v>252</v>
      </c>
      <c r="H12" s="527"/>
      <c r="I12" s="527" t="s">
        <v>253</v>
      </c>
      <c r="J12" s="527"/>
      <c r="K12" s="513" t="s">
        <v>254</v>
      </c>
      <c r="L12" s="513"/>
      <c r="M12" s="513" t="s">
        <v>255</v>
      </c>
      <c r="N12" s="513"/>
    </row>
    <row r="13" spans="1:15" x14ac:dyDescent="0.2">
      <c r="A13" s="513" t="s">
        <v>256</v>
      </c>
      <c r="B13" s="53"/>
      <c r="C13" s="53"/>
      <c r="D13" s="528" t="s">
        <v>319</v>
      </c>
      <c r="E13" s="528"/>
      <c r="F13" s="528"/>
      <c r="G13" s="529"/>
      <c r="H13" s="529"/>
      <c r="I13" s="529"/>
      <c r="J13" s="529"/>
      <c r="K13" s="505"/>
      <c r="L13" s="506"/>
      <c r="M13" s="500"/>
      <c r="N13" s="500"/>
    </row>
    <row r="14" spans="1:15" x14ac:dyDescent="0.2">
      <c r="A14" s="513"/>
      <c r="B14" s="53"/>
      <c r="C14" s="53"/>
      <c r="D14" s="530" t="s">
        <v>257</v>
      </c>
      <c r="E14" s="530"/>
      <c r="F14" s="530"/>
      <c r="G14" s="529"/>
      <c r="H14" s="529"/>
      <c r="I14" s="529"/>
      <c r="J14" s="529"/>
      <c r="K14" s="505"/>
      <c r="L14" s="506"/>
      <c r="M14" s="500"/>
      <c r="N14" s="500"/>
      <c r="O14" s="49" t="s">
        <v>376</v>
      </c>
    </row>
    <row r="15" spans="1:15" x14ac:dyDescent="0.2">
      <c r="A15" s="122"/>
      <c r="B15" s="53"/>
      <c r="C15" s="53"/>
      <c r="D15" s="517" t="s">
        <v>259</v>
      </c>
      <c r="E15" s="518"/>
      <c r="F15" s="519"/>
      <c r="G15" s="520"/>
      <c r="H15" s="521"/>
      <c r="I15" s="520"/>
      <c r="J15" s="521"/>
      <c r="K15" s="505"/>
      <c r="L15" s="506"/>
      <c r="M15" s="522"/>
      <c r="N15" s="523"/>
    </row>
    <row r="16" spans="1:15" x14ac:dyDescent="0.2">
      <c r="A16" s="122"/>
      <c r="B16" s="53"/>
      <c r="C16" s="53"/>
      <c r="D16" s="517" t="s">
        <v>320</v>
      </c>
      <c r="E16" s="518"/>
      <c r="F16" s="519"/>
      <c r="G16" s="520">
        <v>0</v>
      </c>
      <c r="H16" s="521"/>
      <c r="I16" s="520" t="s">
        <v>358</v>
      </c>
      <c r="J16" s="521"/>
      <c r="K16" s="505"/>
      <c r="L16" s="506"/>
      <c r="M16" s="522"/>
      <c r="N16" s="523"/>
    </row>
    <row r="17" spans="1:14" x14ac:dyDescent="0.2">
      <c r="A17" s="258"/>
      <c r="B17" s="259"/>
      <c r="C17" s="259"/>
      <c r="D17" s="507"/>
      <c r="E17" s="508"/>
      <c r="F17" s="260"/>
      <c r="G17" s="509"/>
      <c r="H17" s="510"/>
      <c r="I17" s="509"/>
      <c r="J17" s="510"/>
      <c r="K17" s="511"/>
      <c r="L17" s="512"/>
      <c r="M17" s="261"/>
      <c r="N17" s="262"/>
    </row>
    <row r="18" spans="1:14" x14ac:dyDescent="0.2">
      <c r="A18" s="513" t="s">
        <v>258</v>
      </c>
      <c r="B18" s="53"/>
      <c r="C18" s="53"/>
      <c r="D18" s="514" t="s">
        <v>321</v>
      </c>
      <c r="E18" s="515"/>
      <c r="F18" s="516"/>
      <c r="G18" s="504">
        <v>324250.49</v>
      </c>
      <c r="H18" s="504"/>
      <c r="I18" s="504">
        <v>434855.96</v>
      </c>
      <c r="J18" s="504"/>
      <c r="K18" s="505">
        <f t="shared" ref="K18:K19" si="2">G18/I18</f>
        <v>0.74565032982415602</v>
      </c>
      <c r="L18" s="506"/>
      <c r="M18" s="500"/>
      <c r="N18" s="500"/>
    </row>
    <row r="19" spans="1:14" x14ac:dyDescent="0.2">
      <c r="A19" s="513"/>
      <c r="B19" s="53"/>
      <c r="C19" s="53"/>
      <c r="D19" s="501" t="s">
        <v>322</v>
      </c>
      <c r="E19" s="502"/>
      <c r="F19" s="503"/>
      <c r="G19" s="504">
        <v>439002.54</v>
      </c>
      <c r="H19" s="504"/>
      <c r="I19" s="504">
        <v>438888.54</v>
      </c>
      <c r="J19" s="504"/>
      <c r="K19" s="505">
        <f t="shared" si="2"/>
        <v>1.0002597470419254</v>
      </c>
      <c r="L19" s="506"/>
      <c r="M19" s="500"/>
      <c r="N19" s="500"/>
    </row>
    <row r="22" spans="1:14" x14ac:dyDescent="0.2">
      <c r="A22" s="524" t="s">
        <v>333</v>
      </c>
      <c r="B22" s="525"/>
      <c r="C22" s="525"/>
      <c r="D22" s="525"/>
      <c r="E22" s="525"/>
      <c r="F22" s="526"/>
      <c r="G22" s="527" t="s">
        <v>252</v>
      </c>
      <c r="H22" s="527"/>
      <c r="I22" s="527" t="s">
        <v>253</v>
      </c>
      <c r="J22" s="527"/>
      <c r="K22" s="513" t="s">
        <v>254</v>
      </c>
      <c r="L22" s="513"/>
      <c r="M22" s="513" t="s">
        <v>255</v>
      </c>
      <c r="N22" s="513"/>
    </row>
    <row r="23" spans="1:14" x14ac:dyDescent="0.2">
      <c r="A23" s="513" t="s">
        <v>256</v>
      </c>
      <c r="B23" s="53"/>
      <c r="C23" s="53"/>
      <c r="D23" s="528" t="s">
        <v>319</v>
      </c>
      <c r="E23" s="528"/>
      <c r="F23" s="528"/>
      <c r="G23" s="529"/>
      <c r="H23" s="529"/>
      <c r="I23" s="529"/>
      <c r="J23" s="529"/>
      <c r="K23" s="505"/>
      <c r="L23" s="506"/>
      <c r="M23" s="500"/>
      <c r="N23" s="500"/>
    </row>
    <row r="24" spans="1:14" x14ac:dyDescent="0.2">
      <c r="A24" s="513"/>
      <c r="B24" s="53"/>
      <c r="C24" s="53"/>
      <c r="D24" s="530" t="s">
        <v>257</v>
      </c>
      <c r="E24" s="530"/>
      <c r="F24" s="530"/>
      <c r="G24" s="529"/>
      <c r="H24" s="529"/>
      <c r="I24" s="529"/>
      <c r="J24" s="529"/>
      <c r="K24" s="505"/>
      <c r="L24" s="506"/>
      <c r="M24" s="500"/>
      <c r="N24" s="500"/>
    </row>
    <row r="25" spans="1:14" x14ac:dyDescent="0.2">
      <c r="A25" s="122"/>
      <c r="B25" s="53"/>
      <c r="C25" s="53"/>
      <c r="D25" s="517" t="s">
        <v>259</v>
      </c>
      <c r="E25" s="518"/>
      <c r="F25" s="519"/>
      <c r="G25" s="520"/>
      <c r="H25" s="521"/>
      <c r="I25" s="520"/>
      <c r="J25" s="521"/>
      <c r="K25" s="505"/>
      <c r="L25" s="506"/>
      <c r="M25" s="522"/>
      <c r="N25" s="523"/>
    </row>
    <row r="26" spans="1:14" x14ac:dyDescent="0.2">
      <c r="A26" s="122"/>
      <c r="B26" s="53"/>
      <c r="C26" s="53"/>
      <c r="D26" s="517" t="s">
        <v>320</v>
      </c>
      <c r="E26" s="518"/>
      <c r="F26" s="519"/>
      <c r="G26" s="520">
        <v>0</v>
      </c>
      <c r="H26" s="521"/>
      <c r="I26" s="520">
        <v>6890.97</v>
      </c>
      <c r="J26" s="521"/>
      <c r="K26" s="505">
        <f t="shared" ref="K26" si="3">G26/I26</f>
        <v>0</v>
      </c>
      <c r="L26" s="506"/>
      <c r="M26" s="522"/>
      <c r="N26" s="523"/>
    </row>
    <row r="27" spans="1:14" x14ac:dyDescent="0.2">
      <c r="A27" s="258"/>
      <c r="B27" s="259"/>
      <c r="C27" s="259"/>
      <c r="D27" s="507"/>
      <c r="E27" s="508"/>
      <c r="F27" s="260"/>
      <c r="G27" s="509"/>
      <c r="H27" s="510"/>
      <c r="I27" s="509"/>
      <c r="J27" s="510"/>
      <c r="K27" s="511"/>
      <c r="L27" s="512"/>
      <c r="M27" s="261"/>
      <c r="N27" s="262"/>
    </row>
    <row r="28" spans="1:14" x14ac:dyDescent="0.2">
      <c r="A28" s="513" t="s">
        <v>258</v>
      </c>
      <c r="B28" s="53"/>
      <c r="C28" s="53"/>
      <c r="D28" s="514" t="s">
        <v>321</v>
      </c>
      <c r="E28" s="515"/>
      <c r="F28" s="516"/>
      <c r="G28" s="504">
        <v>455723.12</v>
      </c>
      <c r="H28" s="504"/>
      <c r="I28" s="504">
        <v>519979.8</v>
      </c>
      <c r="J28" s="504"/>
      <c r="K28" s="505">
        <f t="shared" ref="K28:K29" si="4">G28/I28</f>
        <v>0.87642466111183548</v>
      </c>
      <c r="L28" s="506"/>
      <c r="M28" s="500"/>
      <c r="N28" s="500"/>
    </row>
    <row r="29" spans="1:14" x14ac:dyDescent="0.2">
      <c r="A29" s="513"/>
      <c r="B29" s="53"/>
      <c r="C29" s="53"/>
      <c r="D29" s="501" t="s">
        <v>322</v>
      </c>
      <c r="E29" s="502"/>
      <c r="F29" s="503"/>
      <c r="G29" s="504">
        <v>511987.32</v>
      </c>
      <c r="H29" s="504"/>
      <c r="I29" s="504">
        <v>511987.32</v>
      </c>
      <c r="J29" s="504"/>
      <c r="K29" s="505">
        <f t="shared" si="4"/>
        <v>1</v>
      </c>
      <c r="L29" s="506"/>
      <c r="M29" s="500"/>
      <c r="N29" s="500"/>
    </row>
    <row r="32" spans="1:14" x14ac:dyDescent="0.2">
      <c r="A32" s="524" t="s">
        <v>346</v>
      </c>
      <c r="B32" s="525"/>
      <c r="C32" s="525"/>
      <c r="D32" s="525"/>
      <c r="E32" s="525"/>
      <c r="F32" s="526"/>
      <c r="G32" s="527" t="s">
        <v>252</v>
      </c>
      <c r="H32" s="527"/>
      <c r="I32" s="527" t="s">
        <v>253</v>
      </c>
      <c r="J32" s="527"/>
      <c r="K32" s="513" t="s">
        <v>254</v>
      </c>
      <c r="L32" s="513"/>
      <c r="M32" s="513" t="s">
        <v>255</v>
      </c>
      <c r="N32" s="513"/>
    </row>
    <row r="33" spans="1:16" x14ac:dyDescent="0.2">
      <c r="A33" s="513" t="s">
        <v>256</v>
      </c>
      <c r="B33" s="53"/>
      <c r="C33" s="53"/>
      <c r="D33" s="528" t="s">
        <v>319</v>
      </c>
      <c r="E33" s="528"/>
      <c r="F33" s="528"/>
      <c r="G33" s="529"/>
      <c r="H33" s="529"/>
      <c r="I33" s="529"/>
      <c r="J33" s="529"/>
      <c r="K33" s="505"/>
      <c r="L33" s="506"/>
      <c r="M33" s="500"/>
      <c r="N33" s="500"/>
    </row>
    <row r="34" spans="1:16" x14ac:dyDescent="0.2">
      <c r="A34" s="513"/>
      <c r="B34" s="53"/>
      <c r="C34" s="53"/>
      <c r="D34" s="530" t="s">
        <v>257</v>
      </c>
      <c r="E34" s="530"/>
      <c r="F34" s="530"/>
      <c r="G34" s="529"/>
      <c r="H34" s="529"/>
      <c r="I34" s="529"/>
      <c r="J34" s="529"/>
      <c r="K34" s="505"/>
      <c r="L34" s="506"/>
      <c r="M34" s="500"/>
      <c r="N34" s="500"/>
    </row>
    <row r="35" spans="1:16" x14ac:dyDescent="0.2">
      <c r="A35" s="122"/>
      <c r="B35" s="53"/>
      <c r="C35" s="53"/>
      <c r="D35" s="517" t="s">
        <v>259</v>
      </c>
      <c r="E35" s="518"/>
      <c r="F35" s="519"/>
      <c r="G35" s="520"/>
      <c r="H35" s="521"/>
      <c r="I35" s="520"/>
      <c r="J35" s="521"/>
      <c r="K35" s="505"/>
      <c r="L35" s="506"/>
      <c r="M35" s="522"/>
      <c r="N35" s="523"/>
    </row>
    <row r="36" spans="1:16" x14ac:dyDescent="0.2">
      <c r="A36" s="122"/>
      <c r="B36" s="53"/>
      <c r="C36" s="53"/>
      <c r="D36" s="517" t="s">
        <v>320</v>
      </c>
      <c r="E36" s="518"/>
      <c r="F36" s="519"/>
      <c r="G36" s="520">
        <v>4765</v>
      </c>
      <c r="H36" s="521"/>
      <c r="I36" s="520">
        <v>12481.99</v>
      </c>
      <c r="J36" s="521"/>
      <c r="K36" s="505">
        <f t="shared" ref="K36" si="5">G36/I36</f>
        <v>0.38175002543664915</v>
      </c>
      <c r="L36" s="506"/>
      <c r="M36" s="522"/>
      <c r="N36" s="523"/>
    </row>
    <row r="37" spans="1:16" x14ac:dyDescent="0.2">
      <c r="A37" s="258"/>
      <c r="B37" s="259"/>
      <c r="C37" s="259"/>
      <c r="D37" s="507"/>
      <c r="E37" s="508"/>
      <c r="F37" s="260"/>
      <c r="G37" s="509"/>
      <c r="H37" s="510"/>
      <c r="I37" s="509"/>
      <c r="J37" s="510"/>
      <c r="K37" s="511"/>
      <c r="L37" s="512"/>
      <c r="M37" s="261"/>
      <c r="N37" s="262"/>
      <c r="P37" s="49" t="s">
        <v>374</v>
      </c>
    </row>
    <row r="38" spans="1:16" x14ac:dyDescent="0.2">
      <c r="A38" s="513" t="s">
        <v>258</v>
      </c>
      <c r="B38" s="53"/>
      <c r="C38" s="53"/>
      <c r="D38" s="514" t="s">
        <v>321</v>
      </c>
      <c r="E38" s="515"/>
      <c r="F38" s="516"/>
      <c r="G38" s="504">
        <f>323863+513.3</f>
        <v>324376.3</v>
      </c>
      <c r="H38" s="504"/>
      <c r="I38" s="504">
        <v>477912.04</v>
      </c>
      <c r="J38" s="504"/>
      <c r="K38" s="505">
        <f t="shared" ref="K38:K39" si="6">G38/I38</f>
        <v>0.67873640513430045</v>
      </c>
      <c r="L38" s="506"/>
      <c r="M38" s="500"/>
      <c r="N38" s="500"/>
    </row>
    <row r="39" spans="1:16" x14ac:dyDescent="0.2">
      <c r="A39" s="513"/>
      <c r="B39" s="53"/>
      <c r="C39" s="53"/>
      <c r="D39" s="501" t="s">
        <v>322</v>
      </c>
      <c r="E39" s="502"/>
      <c r="F39" s="503"/>
      <c r="G39" s="504">
        <v>480000</v>
      </c>
      <c r="H39" s="504"/>
      <c r="I39" s="504">
        <v>479205</v>
      </c>
      <c r="J39" s="504"/>
      <c r="K39" s="505">
        <f t="shared" si="6"/>
        <v>1.0016589977149655</v>
      </c>
      <c r="L39" s="506"/>
      <c r="M39" s="500"/>
      <c r="N39" s="500"/>
    </row>
  </sheetData>
  <mergeCells count="164">
    <mergeCell ref="M26:N26"/>
    <mergeCell ref="M28:N28"/>
    <mergeCell ref="D29:F29"/>
    <mergeCell ref="D26:F26"/>
    <mergeCell ref="D27:E27"/>
    <mergeCell ref="A28:A29"/>
    <mergeCell ref="I29:J29"/>
    <mergeCell ref="K23:L23"/>
    <mergeCell ref="G27:H27"/>
    <mergeCell ref="I27:J27"/>
    <mergeCell ref="K27:L27"/>
    <mergeCell ref="D28:F28"/>
    <mergeCell ref="G28:H28"/>
    <mergeCell ref="I28:J28"/>
    <mergeCell ref="K28:L28"/>
    <mergeCell ref="G26:H26"/>
    <mergeCell ref="I26:J26"/>
    <mergeCell ref="K26:L26"/>
    <mergeCell ref="G29:H29"/>
    <mergeCell ref="K29:L29"/>
    <mergeCell ref="M29:N29"/>
    <mergeCell ref="A23:A24"/>
    <mergeCell ref="D25:F25"/>
    <mergeCell ref="G25:H25"/>
    <mergeCell ref="I25:J25"/>
    <mergeCell ref="K25:L25"/>
    <mergeCell ref="M25:N25"/>
    <mergeCell ref="A3:A4"/>
    <mergeCell ref="D3:F3"/>
    <mergeCell ref="G3:H3"/>
    <mergeCell ref="I3:J3"/>
    <mergeCell ref="K3:L3"/>
    <mergeCell ref="M3:N3"/>
    <mergeCell ref="K12:L12"/>
    <mergeCell ref="D13:F13"/>
    <mergeCell ref="G14:H14"/>
    <mergeCell ref="G15:H15"/>
    <mergeCell ref="I13:J13"/>
    <mergeCell ref="I14:J14"/>
    <mergeCell ref="D9:F9"/>
    <mergeCell ref="G9:H9"/>
    <mergeCell ref="I9:J9"/>
    <mergeCell ref="K22:L22"/>
    <mergeCell ref="I17:J17"/>
    <mergeCell ref="D14:F14"/>
    <mergeCell ref="G16:H16"/>
    <mergeCell ref="G17:H17"/>
    <mergeCell ref="I16:J16"/>
    <mergeCell ref="K7:L7"/>
    <mergeCell ref="I8:J8"/>
    <mergeCell ref="M8:N8"/>
    <mergeCell ref="M9:N9"/>
    <mergeCell ref="K9:L9"/>
    <mergeCell ref="K8:L8"/>
    <mergeCell ref="G7:H7"/>
    <mergeCell ref="G4:H4"/>
    <mergeCell ref="I4:J4"/>
    <mergeCell ref="K4:L4"/>
    <mergeCell ref="K14:L14"/>
    <mergeCell ref="K19:L19"/>
    <mergeCell ref="M2:N2"/>
    <mergeCell ref="A8:A9"/>
    <mergeCell ref="D8:F8"/>
    <mergeCell ref="G8:H8"/>
    <mergeCell ref="D6:F6"/>
    <mergeCell ref="G6:H6"/>
    <mergeCell ref="I5:J5"/>
    <mergeCell ref="I6:J6"/>
    <mergeCell ref="K5:L5"/>
    <mergeCell ref="K6:L6"/>
    <mergeCell ref="A2:F2"/>
    <mergeCell ref="G2:H2"/>
    <mergeCell ref="I2:J2"/>
    <mergeCell ref="K2:L2"/>
    <mergeCell ref="D5:F5"/>
    <mergeCell ref="I7:J7"/>
    <mergeCell ref="D7:E7"/>
    <mergeCell ref="D4:F4"/>
    <mergeCell ref="M4:N4"/>
    <mergeCell ref="M5:N5"/>
    <mergeCell ref="G5:H5"/>
    <mergeCell ref="M6:N6"/>
    <mergeCell ref="M12:N12"/>
    <mergeCell ref="G19:H19"/>
    <mergeCell ref="A12:F12"/>
    <mergeCell ref="A13:A14"/>
    <mergeCell ref="D16:F16"/>
    <mergeCell ref="D17:E17"/>
    <mergeCell ref="A18:A19"/>
    <mergeCell ref="D18:F18"/>
    <mergeCell ref="G18:H18"/>
    <mergeCell ref="I18:J18"/>
    <mergeCell ref="K18:L18"/>
    <mergeCell ref="M18:N18"/>
    <mergeCell ref="D19:F19"/>
    <mergeCell ref="M19:N19"/>
    <mergeCell ref="M14:N14"/>
    <mergeCell ref="G12:H12"/>
    <mergeCell ref="I12:J12"/>
    <mergeCell ref="K13:L13"/>
    <mergeCell ref="M13:N13"/>
    <mergeCell ref="D15:F15"/>
    <mergeCell ref="M15:N15"/>
    <mergeCell ref="K15:L15"/>
    <mergeCell ref="I15:J15"/>
    <mergeCell ref="G13:H13"/>
    <mergeCell ref="D23:F23"/>
    <mergeCell ref="I19:J19"/>
    <mergeCell ref="I24:J24"/>
    <mergeCell ref="K16:L16"/>
    <mergeCell ref="M16:N16"/>
    <mergeCell ref="K17:L17"/>
    <mergeCell ref="G23:H23"/>
    <mergeCell ref="I23:J23"/>
    <mergeCell ref="G22:H22"/>
    <mergeCell ref="M23:N23"/>
    <mergeCell ref="M24:N24"/>
    <mergeCell ref="D24:F24"/>
    <mergeCell ref="G24:H24"/>
    <mergeCell ref="K24:L24"/>
    <mergeCell ref="I22:J22"/>
    <mergeCell ref="A22:F22"/>
    <mergeCell ref="M22:N22"/>
    <mergeCell ref="M35:N35"/>
    <mergeCell ref="D36:F36"/>
    <mergeCell ref="G36:H36"/>
    <mergeCell ref="I36:J36"/>
    <mergeCell ref="K36:L36"/>
    <mergeCell ref="M36:N36"/>
    <mergeCell ref="A32:F32"/>
    <mergeCell ref="G32:H32"/>
    <mergeCell ref="I32:J32"/>
    <mergeCell ref="K32:L32"/>
    <mergeCell ref="M32:N32"/>
    <mergeCell ref="A33:A34"/>
    <mergeCell ref="D33:F33"/>
    <mergeCell ref="G33:H33"/>
    <mergeCell ref="I33:J33"/>
    <mergeCell ref="K33:L33"/>
    <mergeCell ref="M33:N33"/>
    <mergeCell ref="D34:F34"/>
    <mergeCell ref="G34:H34"/>
    <mergeCell ref="I34:J34"/>
    <mergeCell ref="K34:L34"/>
    <mergeCell ref="M34:N34"/>
    <mergeCell ref="A38:A39"/>
    <mergeCell ref="D38:F38"/>
    <mergeCell ref="G38:H38"/>
    <mergeCell ref="I38:J38"/>
    <mergeCell ref="K38:L38"/>
    <mergeCell ref="D35:F35"/>
    <mergeCell ref="G35:H35"/>
    <mergeCell ref="I35:J35"/>
    <mergeCell ref="K35:L35"/>
    <mergeCell ref="M38:N38"/>
    <mergeCell ref="D39:F39"/>
    <mergeCell ref="G39:H39"/>
    <mergeCell ref="I39:J39"/>
    <mergeCell ref="K39:L39"/>
    <mergeCell ref="M39:N39"/>
    <mergeCell ref="D37:E37"/>
    <mergeCell ref="G37:H37"/>
    <mergeCell ref="I37:J37"/>
    <mergeCell ref="K37:L37"/>
  </mergeCells>
  <pageMargins left="0.25" right="0.25" top="0.53125" bottom="0.75" header="0.3" footer="0.3"/>
  <pageSetup paperSize="9"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16"/>
  <sheetViews>
    <sheetView tabSelected="1" topLeftCell="A4" workbookViewId="0">
      <selection activeCell="D5" sqref="D5"/>
    </sheetView>
  </sheetViews>
  <sheetFormatPr defaultColWidth="11.5" defaultRowHeight="12.75" x14ac:dyDescent="0.2"/>
  <cols>
    <col min="1" max="1" width="32.625" style="49" customWidth="1"/>
    <col min="2" max="3" width="18.625" style="49" customWidth="1"/>
    <col min="4" max="4" width="11.375" style="49" customWidth="1"/>
    <col min="5" max="5" width="22.125" style="49" customWidth="1"/>
    <col min="6" max="6" width="11.375" style="49" customWidth="1"/>
    <col min="7" max="16384" width="11.5" style="49"/>
  </cols>
  <sheetData>
    <row r="1" spans="1:6" x14ac:dyDescent="0.2">
      <c r="A1" s="532" t="s">
        <v>271</v>
      </c>
      <c r="B1" s="532"/>
      <c r="C1" s="532"/>
      <c r="D1" s="532"/>
      <c r="E1" s="532"/>
      <c r="F1" s="532"/>
    </row>
    <row r="2" spans="1:6" x14ac:dyDescent="0.2">
      <c r="A2" s="533"/>
      <c r="B2" s="533"/>
      <c r="C2" s="533"/>
      <c r="D2" s="533"/>
      <c r="E2" s="533"/>
      <c r="F2" s="533"/>
    </row>
    <row r="3" spans="1:6" ht="12.75" customHeight="1" x14ac:dyDescent="0.2">
      <c r="A3" s="534" t="s">
        <v>272</v>
      </c>
      <c r="B3" s="531">
        <v>2021</v>
      </c>
      <c r="C3" s="531">
        <v>2022</v>
      </c>
      <c r="D3" s="531" t="s">
        <v>273</v>
      </c>
      <c r="E3" s="531" t="s">
        <v>385</v>
      </c>
      <c r="F3" s="531" t="s">
        <v>273</v>
      </c>
    </row>
    <row r="4" spans="1:6" ht="31.5" customHeight="1" x14ac:dyDescent="0.2">
      <c r="A4" s="535"/>
      <c r="B4" s="531"/>
      <c r="C4" s="531"/>
      <c r="D4" s="531"/>
      <c r="E4" s="531"/>
      <c r="F4" s="531"/>
    </row>
    <row r="5" spans="1:6" ht="31.5" customHeight="1" x14ac:dyDescent="0.2">
      <c r="A5" s="59" t="s">
        <v>274</v>
      </c>
      <c r="B5" s="229"/>
      <c r="C5" s="229"/>
      <c r="D5" s="230"/>
      <c r="E5" s="306"/>
      <c r="F5" s="230"/>
    </row>
    <row r="6" spans="1:6" ht="31.5" customHeight="1" x14ac:dyDescent="0.2">
      <c r="A6" s="60" t="s">
        <v>275</v>
      </c>
      <c r="B6" s="228"/>
      <c r="C6" s="228"/>
      <c r="D6" s="230"/>
      <c r="E6" s="306"/>
      <c r="F6" s="230"/>
    </row>
    <row r="7" spans="1:6" ht="31.5" customHeight="1" x14ac:dyDescent="0.2">
      <c r="A7" s="60" t="s">
        <v>276</v>
      </c>
      <c r="B7" s="229"/>
      <c r="C7" s="229"/>
      <c r="D7" s="230"/>
      <c r="E7" s="306"/>
      <c r="F7" s="230"/>
    </row>
    <row r="8" spans="1:6" ht="31.5" customHeight="1" x14ac:dyDescent="0.2">
      <c r="A8" s="60" t="s">
        <v>277</v>
      </c>
      <c r="B8" s="228"/>
      <c r="C8" s="228"/>
      <c r="D8" s="230"/>
      <c r="E8" s="306"/>
      <c r="F8" s="230"/>
    </row>
    <row r="9" spans="1:6" ht="31.5" customHeight="1" x14ac:dyDescent="0.2">
      <c r="A9" s="60" t="s">
        <v>278</v>
      </c>
      <c r="B9" s="229">
        <v>25046.68</v>
      </c>
      <c r="C9" s="229">
        <v>23524.1</v>
      </c>
      <c r="D9" s="230">
        <f>(C9-B9)/B9</f>
        <v>-6.0789693484326134E-2</v>
      </c>
      <c r="E9" s="307">
        <v>25812.13</v>
      </c>
      <c r="F9" s="230">
        <f>(E9-C9)/C9</f>
        <v>9.7263232174663539E-2</v>
      </c>
    </row>
    <row r="10" spans="1:6" ht="31.5" customHeight="1" x14ac:dyDescent="0.2">
      <c r="A10" s="60" t="s">
        <v>279</v>
      </c>
      <c r="B10" s="228"/>
      <c r="C10" s="228"/>
      <c r="D10" s="230"/>
      <c r="E10" s="228"/>
      <c r="F10" s="230"/>
    </row>
    <row r="11" spans="1:6" ht="31.5" customHeight="1" x14ac:dyDescent="0.2">
      <c r="A11" s="61" t="s">
        <v>56</v>
      </c>
      <c r="B11" s="231">
        <f>SUM(B6:B10)</f>
        <v>25046.68</v>
      </c>
      <c r="C11" s="231">
        <f>SUM(C5:C10)</f>
        <v>23524.1</v>
      </c>
      <c r="D11" s="230">
        <f>(C11-B11)/B11</f>
        <v>-6.0789693484326134E-2</v>
      </c>
      <c r="E11" s="231">
        <f>SUM(E5:E10)</f>
        <v>25812.13</v>
      </c>
      <c r="F11" s="230">
        <f>(E11-C11)/C11</f>
        <v>9.7263232174663539E-2</v>
      </c>
    </row>
    <row r="16" spans="1:6" x14ac:dyDescent="0.2">
      <c r="E16" s="49" t="s">
        <v>357</v>
      </c>
    </row>
  </sheetData>
  <mergeCells count="8">
    <mergeCell ref="E3:E4"/>
    <mergeCell ref="F3:F4"/>
    <mergeCell ref="A1:F1"/>
    <mergeCell ref="A2:F2"/>
    <mergeCell ref="A3:A4"/>
    <mergeCell ref="B3:B4"/>
    <mergeCell ref="C3:C4"/>
    <mergeCell ref="D3:D4"/>
  </mergeCells>
  <pageMargins left="0.7" right="0.7" top="0.75" bottom="0.75" header="0.51180555555555496" footer="0.51180555555555496"/>
  <pageSetup paperSize="9"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E20"/>
  <sheetViews>
    <sheetView zoomScale="130" zoomScaleNormal="130" workbookViewId="0">
      <selection activeCell="G21" sqref="G21"/>
    </sheetView>
  </sheetViews>
  <sheetFormatPr defaultColWidth="11.5" defaultRowHeight="12.75" x14ac:dyDescent="0.2"/>
  <cols>
    <col min="1" max="1" width="33.375" style="49" bestFit="1" customWidth="1"/>
    <col min="2" max="2" width="20.125" style="49" customWidth="1"/>
    <col min="3" max="3" width="21.375" style="49" customWidth="1"/>
    <col min="4" max="4" width="17.625" style="49" customWidth="1"/>
    <col min="5" max="5" width="18.125" style="49" customWidth="1"/>
    <col min="6" max="16384" width="11.5" style="49"/>
  </cols>
  <sheetData>
    <row r="1" spans="1:5" ht="15.75" customHeight="1" x14ac:dyDescent="0.2">
      <c r="A1" s="538" t="s">
        <v>260</v>
      </c>
      <c r="B1" s="538"/>
      <c r="C1" s="538"/>
      <c r="D1" s="538"/>
    </row>
    <row r="2" spans="1:5" ht="15.75" x14ac:dyDescent="0.2">
      <c r="A2" s="539"/>
      <c r="B2" s="539"/>
    </row>
    <row r="3" spans="1:5" x14ac:dyDescent="0.2">
      <c r="A3" s="542" t="s">
        <v>261</v>
      </c>
      <c r="B3" s="543"/>
      <c r="C3" s="543"/>
      <c r="D3" s="543"/>
    </row>
    <row r="4" spans="1:5" x14ac:dyDescent="0.2">
      <c r="A4" s="540" t="s">
        <v>262</v>
      </c>
      <c r="B4" s="540"/>
      <c r="C4" s="54"/>
      <c r="D4" s="54"/>
    </row>
    <row r="5" spans="1:5" x14ac:dyDescent="0.2">
      <c r="A5" s="55" t="s">
        <v>263</v>
      </c>
      <c r="B5" s="62">
        <v>2020</v>
      </c>
      <c r="C5" s="62">
        <v>2021</v>
      </c>
      <c r="D5" s="123">
        <v>2022</v>
      </c>
      <c r="E5" s="123">
        <v>2023</v>
      </c>
    </row>
    <row r="6" spans="1:5" x14ac:dyDescent="0.2">
      <c r="A6" s="56" t="s">
        <v>334</v>
      </c>
      <c r="B6" s="135">
        <v>508890.45</v>
      </c>
      <c r="C6" s="135">
        <v>470478.64</v>
      </c>
      <c r="D6" s="135">
        <v>438385.47</v>
      </c>
      <c r="E6" s="135">
        <v>438601.03</v>
      </c>
    </row>
    <row r="7" spans="1:5" x14ac:dyDescent="0.2">
      <c r="A7" s="56" t="s">
        <v>264</v>
      </c>
      <c r="B7" s="135">
        <v>31444.880000000001</v>
      </c>
      <c r="C7" s="135">
        <v>40128.54</v>
      </c>
      <c r="D7" s="135">
        <v>38552.83</v>
      </c>
      <c r="E7" s="135">
        <f>42764.18-2498.59</f>
        <v>40265.589999999997</v>
      </c>
    </row>
    <row r="8" spans="1:5" x14ac:dyDescent="0.2">
      <c r="A8" s="56" t="s">
        <v>335</v>
      </c>
      <c r="B8" s="135"/>
      <c r="C8" s="135"/>
      <c r="D8" s="135"/>
      <c r="E8" s="135"/>
    </row>
    <row r="9" spans="1:5" x14ac:dyDescent="0.2">
      <c r="A9" s="56" t="s">
        <v>265</v>
      </c>
      <c r="B9" s="134">
        <f>SUM(B6:B8)</f>
        <v>540335.32999999996</v>
      </c>
      <c r="C9" s="134">
        <f>SUM(C6:C8)</f>
        <v>510607.18</v>
      </c>
      <c r="D9" s="134">
        <f>SUM(D6:D8)</f>
        <v>476938.3</v>
      </c>
      <c r="E9" s="134">
        <f>SUM(E6:E8)</f>
        <v>478866.62</v>
      </c>
    </row>
    <row r="10" spans="1:5" x14ac:dyDescent="0.2">
      <c r="A10" s="541"/>
      <c r="B10" s="541"/>
      <c r="C10" s="57"/>
      <c r="D10" s="57"/>
      <c r="E10" s="57"/>
    </row>
    <row r="11" spans="1:5" x14ac:dyDescent="0.2">
      <c r="A11" s="56" t="s">
        <v>266</v>
      </c>
      <c r="B11" s="208"/>
      <c r="C11" s="208"/>
      <c r="D11" s="208"/>
      <c r="E11" s="208"/>
    </row>
    <row r="12" spans="1:5" x14ac:dyDescent="0.2">
      <c r="A12" s="56" t="s">
        <v>267</v>
      </c>
      <c r="B12" s="134">
        <f>B9-B11</f>
        <v>540335.32999999996</v>
      </c>
      <c r="C12" s="134">
        <f>C9-C11</f>
        <v>510607.18</v>
      </c>
      <c r="D12" s="134">
        <f>D9-D11</f>
        <v>476938.3</v>
      </c>
      <c r="E12" s="134">
        <f>E9-E11</f>
        <v>478866.62</v>
      </c>
    </row>
    <row r="13" spans="1:5" x14ac:dyDescent="0.2">
      <c r="A13" s="57"/>
      <c r="B13" s="57"/>
      <c r="C13" s="57"/>
      <c r="D13" s="57"/>
      <c r="E13" s="57"/>
    </row>
    <row r="14" spans="1:5" x14ac:dyDescent="0.2">
      <c r="A14" s="58" t="s">
        <v>263</v>
      </c>
      <c r="B14" s="62">
        <v>2020</v>
      </c>
      <c r="C14" s="62">
        <v>2021</v>
      </c>
      <c r="D14" s="123">
        <v>2022</v>
      </c>
      <c r="E14" s="123">
        <v>2023</v>
      </c>
    </row>
    <row r="15" spans="1:5" x14ac:dyDescent="0.2">
      <c r="A15" s="56" t="s">
        <v>265</v>
      </c>
      <c r="B15" s="133">
        <f>B12</f>
        <v>540335.32999999996</v>
      </c>
      <c r="C15" s="133">
        <f>C12</f>
        <v>510607.18</v>
      </c>
      <c r="D15" s="133">
        <f>D12</f>
        <v>476938.3</v>
      </c>
      <c r="E15" s="133">
        <f>E12</f>
        <v>478866.62</v>
      </c>
    </row>
    <row r="16" spans="1:5" x14ac:dyDescent="0.2">
      <c r="A16" s="56" t="s">
        <v>347</v>
      </c>
      <c r="B16" s="132">
        <f>1394971.28+600108.5+416289.42-534605.28</f>
        <v>1876763.9200000002</v>
      </c>
      <c r="C16" s="132">
        <f>1326710.22+1347213.11+446289.72-582185.16</f>
        <v>2538027.8899999997</v>
      </c>
      <c r="D16" s="132">
        <f>1613280.88+2672489.13+573956.74-618800.45</f>
        <v>4240926.3</v>
      </c>
      <c r="E16" s="132">
        <f>1438462.35+928033.37+574640.47-618800.45</f>
        <v>2322335.7400000002</v>
      </c>
    </row>
    <row r="17" spans="1:5" x14ac:dyDescent="0.2">
      <c r="A17" s="56" t="s">
        <v>268</v>
      </c>
      <c r="B17" s="131">
        <f>SUM(B15/B16)</f>
        <v>0.2879079911127021</v>
      </c>
      <c r="C17" s="131">
        <f>SUM(C15/C16)</f>
        <v>0.2011826513064835</v>
      </c>
      <c r="D17" s="131">
        <f>SUM(D15/D16)</f>
        <v>0.11246087912444977</v>
      </c>
      <c r="E17" s="131">
        <f>SUM(E15/E16)</f>
        <v>0.20620042647235837</v>
      </c>
    </row>
    <row r="18" spans="1:5" ht="54.95" customHeight="1" x14ac:dyDescent="0.2">
      <c r="A18" s="536" t="s">
        <v>269</v>
      </c>
      <c r="B18" s="537"/>
      <c r="C18" s="537"/>
      <c r="D18" s="537"/>
    </row>
    <row r="19" spans="1:5" ht="13.5" customHeight="1" x14ac:dyDescent="0.2">
      <c r="A19" s="209" t="s">
        <v>263</v>
      </c>
      <c r="B19" s="257">
        <v>2020</v>
      </c>
      <c r="C19" s="257">
        <v>2021</v>
      </c>
      <c r="D19" s="257">
        <v>2022</v>
      </c>
      <c r="E19" s="257">
        <v>2023</v>
      </c>
    </row>
    <row r="20" spans="1:5" x14ac:dyDescent="0.2">
      <c r="A20" s="210" t="s">
        <v>270</v>
      </c>
      <c r="B20" s="256">
        <v>0</v>
      </c>
      <c r="C20" s="256">
        <v>0</v>
      </c>
      <c r="D20" s="256">
        <v>0</v>
      </c>
      <c r="E20" s="256">
        <v>0</v>
      </c>
    </row>
  </sheetData>
  <mergeCells count="6">
    <mergeCell ref="A18:D18"/>
    <mergeCell ref="A1:D1"/>
    <mergeCell ref="A2:B2"/>
    <mergeCell ref="A4:B4"/>
    <mergeCell ref="A10:B10"/>
    <mergeCell ref="A3:D3"/>
  </mergeCells>
  <pageMargins left="0.25" right="0.25" top="0.75" bottom="0.75" header="0.3" footer="0.3"/>
  <pageSetup paperSize="9"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77"/>
  <sheetViews>
    <sheetView topLeftCell="A16" zoomScale="110" zoomScaleNormal="110" workbookViewId="0">
      <selection activeCell="C61" sqref="C61"/>
    </sheetView>
  </sheetViews>
  <sheetFormatPr defaultColWidth="11" defaultRowHeight="15.75" x14ac:dyDescent="0.25"/>
  <cols>
    <col min="1" max="1" width="72.5" customWidth="1"/>
    <col min="2" max="2" width="19.625" customWidth="1"/>
    <col min="3" max="3" width="23" customWidth="1"/>
    <col min="7" max="7" width="14.625" bestFit="1" customWidth="1"/>
  </cols>
  <sheetData>
    <row r="1" spans="1:7" x14ac:dyDescent="0.25">
      <c r="A1" s="325" t="s">
        <v>7</v>
      </c>
      <c r="B1" s="326"/>
      <c r="C1" s="5"/>
      <c r="D1" s="171"/>
    </row>
    <row r="2" spans="1:7" x14ac:dyDescent="0.25">
      <c r="A2" s="327"/>
      <c r="B2" s="328"/>
      <c r="C2" s="6" t="s">
        <v>355</v>
      </c>
    </row>
    <row r="3" spans="1:7" ht="16.5" thickBot="1" x14ac:dyDescent="0.3">
      <c r="A3" s="327"/>
      <c r="B3" s="328"/>
      <c r="C3" s="2" t="s">
        <v>8</v>
      </c>
    </row>
    <row r="4" spans="1:7" ht="16.5" thickBot="1" x14ac:dyDescent="0.3">
      <c r="A4" s="82" t="s">
        <v>283</v>
      </c>
      <c r="B4" s="83">
        <v>0</v>
      </c>
      <c r="C4" s="308">
        <v>132443.97</v>
      </c>
    </row>
    <row r="5" spans="1:7" x14ac:dyDescent="0.25">
      <c r="A5" s="7"/>
      <c r="B5" s="329" t="s">
        <v>10</v>
      </c>
      <c r="C5" s="321">
        <v>0</v>
      </c>
    </row>
    <row r="6" spans="1:7" ht="16.5" thickBot="1" x14ac:dyDescent="0.3">
      <c r="A6" s="3" t="s">
        <v>9</v>
      </c>
      <c r="B6" s="320"/>
      <c r="C6" s="322"/>
      <c r="E6" t="s">
        <v>362</v>
      </c>
    </row>
    <row r="7" spans="1:7" x14ac:dyDescent="0.25">
      <c r="A7" s="7"/>
      <c r="B7" s="319" t="s">
        <v>12</v>
      </c>
      <c r="C7" s="330">
        <v>201169.56</v>
      </c>
      <c r="G7" s="202"/>
    </row>
    <row r="8" spans="1:7" ht="16.5" thickBot="1" x14ac:dyDescent="0.3">
      <c r="A8" s="3" t="s">
        <v>11</v>
      </c>
      <c r="B8" s="320"/>
      <c r="C8" s="331"/>
      <c r="G8" s="202"/>
    </row>
    <row r="9" spans="1:7" x14ac:dyDescent="0.25">
      <c r="A9" s="7"/>
      <c r="B9" s="319" t="s">
        <v>10</v>
      </c>
      <c r="C9" s="321">
        <v>3190433.28</v>
      </c>
      <c r="G9" s="202"/>
    </row>
    <row r="10" spans="1:7" ht="16.5" thickBot="1" x14ac:dyDescent="0.3">
      <c r="A10" s="3" t="s">
        <v>13</v>
      </c>
      <c r="B10" s="320"/>
      <c r="C10" s="322"/>
      <c r="G10" s="202"/>
    </row>
    <row r="11" spans="1:7" x14ac:dyDescent="0.25">
      <c r="A11" s="7"/>
      <c r="B11" s="319"/>
      <c r="C11" s="321">
        <v>0</v>
      </c>
    </row>
    <row r="12" spans="1:7" ht="16.5" thickBot="1" x14ac:dyDescent="0.3">
      <c r="A12" s="8" t="s">
        <v>14</v>
      </c>
      <c r="B12" s="320"/>
      <c r="C12" s="322"/>
    </row>
    <row r="13" spans="1:7" x14ac:dyDescent="0.25">
      <c r="A13" s="7"/>
      <c r="B13" s="319" t="s">
        <v>10</v>
      </c>
      <c r="C13" s="321">
        <v>0</v>
      </c>
    </row>
    <row r="14" spans="1:7" ht="23.25" thickBot="1" x14ac:dyDescent="0.3">
      <c r="A14" s="3" t="s">
        <v>15</v>
      </c>
      <c r="B14" s="320"/>
      <c r="C14" s="322"/>
    </row>
    <row r="15" spans="1:7" ht="16.5" thickBot="1" x14ac:dyDescent="0.3">
      <c r="A15" s="3" t="s">
        <v>16</v>
      </c>
      <c r="B15" s="9" t="s">
        <v>12</v>
      </c>
      <c r="C15" s="63">
        <v>2319413.37</v>
      </c>
    </row>
    <row r="16" spans="1:7" ht="16.5" thickBot="1" x14ac:dyDescent="0.3">
      <c r="A16" s="3" t="s">
        <v>17</v>
      </c>
      <c r="B16" s="9" t="s">
        <v>12</v>
      </c>
      <c r="C16" s="63">
        <v>77072</v>
      </c>
    </row>
    <row r="17" spans="1:4" ht="16.5" thickBot="1" x14ac:dyDescent="0.3">
      <c r="A17" s="3" t="s">
        <v>18</v>
      </c>
      <c r="B17" s="9" t="s">
        <v>12</v>
      </c>
      <c r="C17" s="63">
        <v>0</v>
      </c>
    </row>
    <row r="18" spans="1:4" ht="16.5" thickBot="1" x14ac:dyDescent="0.3">
      <c r="A18" s="3" t="s">
        <v>19</v>
      </c>
      <c r="B18" s="9" t="s">
        <v>12</v>
      </c>
      <c r="C18" s="63">
        <v>251218.6</v>
      </c>
    </row>
    <row r="19" spans="1:4" x14ac:dyDescent="0.25">
      <c r="A19" s="10"/>
      <c r="B19" s="319"/>
      <c r="C19" s="321">
        <v>0</v>
      </c>
    </row>
    <row r="20" spans="1:4" ht="16.5" thickBot="1" x14ac:dyDescent="0.3">
      <c r="A20" s="8" t="s">
        <v>14</v>
      </c>
      <c r="B20" s="320"/>
      <c r="C20" s="322"/>
      <c r="D20" t="s">
        <v>360</v>
      </c>
    </row>
    <row r="21" spans="1:4" x14ac:dyDescent="0.25">
      <c r="A21" s="10"/>
      <c r="B21" s="319" t="s">
        <v>12</v>
      </c>
      <c r="C21" s="321"/>
    </row>
    <row r="22" spans="1:4" ht="16.5" thickBot="1" x14ac:dyDescent="0.3">
      <c r="A22" s="8" t="s">
        <v>20</v>
      </c>
      <c r="B22" s="320"/>
      <c r="C22" s="322"/>
    </row>
    <row r="23" spans="1:4" x14ac:dyDescent="0.25">
      <c r="A23" s="10"/>
      <c r="B23" s="319"/>
      <c r="C23" s="323">
        <v>341559.75</v>
      </c>
    </row>
    <row r="24" spans="1:4" ht="16.5" thickBot="1" x14ac:dyDescent="0.3">
      <c r="A24" s="11" t="s">
        <v>21</v>
      </c>
      <c r="B24" s="320"/>
      <c r="C24" s="324"/>
    </row>
    <row r="25" spans="1:4" x14ac:dyDescent="0.25">
      <c r="A25" s="10"/>
      <c r="B25" s="319" t="s">
        <v>10</v>
      </c>
      <c r="C25" s="321">
        <v>159765.10999999999</v>
      </c>
    </row>
    <row r="26" spans="1:4" ht="16.5" thickBot="1" x14ac:dyDescent="0.3">
      <c r="A26" s="3" t="s">
        <v>22</v>
      </c>
      <c r="B26" s="320"/>
      <c r="C26" s="322"/>
    </row>
    <row r="27" spans="1:4" ht="16.5" thickBot="1" x14ac:dyDescent="0.3">
      <c r="A27" s="8" t="s">
        <v>14</v>
      </c>
      <c r="B27" s="12"/>
      <c r="C27" s="69">
        <v>0</v>
      </c>
    </row>
    <row r="28" spans="1:4" ht="16.5" thickBot="1" x14ac:dyDescent="0.3">
      <c r="A28" s="3" t="s">
        <v>23</v>
      </c>
      <c r="B28" s="9" t="s">
        <v>10</v>
      </c>
      <c r="C28" s="93">
        <v>0</v>
      </c>
    </row>
    <row r="29" spans="1:4" ht="16.5" thickBot="1" x14ac:dyDescent="0.3">
      <c r="A29" s="8" t="s">
        <v>14</v>
      </c>
      <c r="B29" s="9"/>
      <c r="C29" s="69">
        <v>0</v>
      </c>
    </row>
    <row r="30" spans="1:4" ht="24" customHeight="1" thickBot="1" x14ac:dyDescent="0.3">
      <c r="A30" s="3" t="s">
        <v>24</v>
      </c>
      <c r="B30" s="9" t="s">
        <v>12</v>
      </c>
      <c r="C30" s="69">
        <v>0</v>
      </c>
    </row>
    <row r="31" spans="1:4" ht="16.5" thickBot="1" x14ac:dyDescent="0.3">
      <c r="A31" s="3" t="s">
        <v>25</v>
      </c>
      <c r="B31" s="9" t="s">
        <v>10</v>
      </c>
      <c r="C31" s="69">
        <v>0</v>
      </c>
    </row>
    <row r="32" spans="1:4" ht="16.5" thickBot="1" x14ac:dyDescent="0.3">
      <c r="A32" s="80" t="s">
        <v>301</v>
      </c>
      <c r="B32" s="4"/>
      <c r="C32" s="81">
        <f>C23+C25+C28-C30+C31</f>
        <v>501324.86</v>
      </c>
    </row>
    <row r="33" spans="1:3" ht="16.5" thickBot="1" x14ac:dyDescent="0.3">
      <c r="A33" s="3" t="s">
        <v>298</v>
      </c>
      <c r="B33" s="9" t="s">
        <v>12</v>
      </c>
      <c r="C33" s="96">
        <v>857108.59</v>
      </c>
    </row>
    <row r="34" spans="1:3" ht="16.5" thickBot="1" x14ac:dyDescent="0.3">
      <c r="A34" s="3" t="s">
        <v>299</v>
      </c>
      <c r="B34" s="9" t="s">
        <v>12</v>
      </c>
      <c r="C34" s="96">
        <v>637277.81999999995</v>
      </c>
    </row>
    <row r="35" spans="1:3" ht="16.5" thickBot="1" x14ac:dyDescent="0.3">
      <c r="A35" s="80" t="s">
        <v>300</v>
      </c>
      <c r="B35" s="9"/>
      <c r="C35" s="81">
        <f>C32-C33-C34</f>
        <v>-993061.54999999993</v>
      </c>
    </row>
    <row r="36" spans="1:3" ht="16.5" thickBot="1" x14ac:dyDescent="0.3">
      <c r="A36" s="3" t="s">
        <v>302</v>
      </c>
      <c r="B36" s="9" t="s">
        <v>12</v>
      </c>
      <c r="C36" s="96">
        <v>4249238.51</v>
      </c>
    </row>
    <row r="37" spans="1:3" ht="16.5" thickBot="1" x14ac:dyDescent="0.3">
      <c r="A37" s="80" t="s">
        <v>303</v>
      </c>
      <c r="B37" s="9"/>
      <c r="C37" s="81">
        <f>C35-C36</f>
        <v>-5242300.0599999996</v>
      </c>
    </row>
    <row r="38" spans="1:3" ht="16.5" thickBot="1" x14ac:dyDescent="0.3">
      <c r="A38" s="3" t="s">
        <v>26</v>
      </c>
      <c r="B38" s="9" t="s">
        <v>10</v>
      </c>
      <c r="C38" s="63">
        <v>0</v>
      </c>
    </row>
    <row r="39" spans="1:3" ht="16.5" thickBot="1" x14ac:dyDescent="0.3">
      <c r="A39" s="3" t="s">
        <v>27</v>
      </c>
      <c r="B39" s="9" t="s">
        <v>10</v>
      </c>
      <c r="C39" s="63">
        <v>0</v>
      </c>
    </row>
    <row r="40" spans="1:3" ht="16.5" thickBot="1" x14ac:dyDescent="0.3">
      <c r="A40" s="3" t="s">
        <v>28</v>
      </c>
      <c r="B40" s="9" t="s">
        <v>10</v>
      </c>
      <c r="C40" s="63">
        <v>5253925.3600000003</v>
      </c>
    </row>
    <row r="41" spans="1:3" ht="16.5" thickBot="1" x14ac:dyDescent="0.3">
      <c r="A41" s="3" t="s">
        <v>29</v>
      </c>
      <c r="B41" s="9" t="s">
        <v>12</v>
      </c>
      <c r="C41" s="63">
        <v>0</v>
      </c>
    </row>
    <row r="42" spans="1:3" ht="16.5" thickBot="1" x14ac:dyDescent="0.3">
      <c r="A42" s="3" t="s">
        <v>23</v>
      </c>
      <c r="B42" s="9" t="s">
        <v>12</v>
      </c>
      <c r="C42" s="63">
        <v>0</v>
      </c>
    </row>
    <row r="43" spans="1:3" ht="16.5" thickBot="1" x14ac:dyDescent="0.3">
      <c r="A43" s="3" t="s">
        <v>30</v>
      </c>
      <c r="B43" s="9" t="s">
        <v>12</v>
      </c>
      <c r="C43" s="63">
        <v>0</v>
      </c>
    </row>
    <row r="44" spans="1:3" ht="16.5" thickBot="1" x14ac:dyDescent="0.3">
      <c r="A44" s="3" t="s">
        <v>31</v>
      </c>
      <c r="B44" s="9" t="s">
        <v>12</v>
      </c>
      <c r="C44" s="63">
        <v>0</v>
      </c>
    </row>
    <row r="45" spans="1:3" ht="16.5" thickBot="1" x14ac:dyDescent="0.3">
      <c r="A45" s="3" t="s">
        <v>32</v>
      </c>
      <c r="B45" s="9" t="s">
        <v>12</v>
      </c>
      <c r="C45" s="63">
        <v>0</v>
      </c>
    </row>
    <row r="46" spans="1:3" ht="23.1" customHeight="1" thickBot="1" x14ac:dyDescent="0.3">
      <c r="A46" s="3" t="s">
        <v>24</v>
      </c>
      <c r="B46" s="9" t="s">
        <v>10</v>
      </c>
      <c r="C46" s="63">
        <v>0</v>
      </c>
    </row>
    <row r="47" spans="1:3" ht="16.5" thickBot="1" x14ac:dyDescent="0.3">
      <c r="A47" s="3" t="s">
        <v>33</v>
      </c>
      <c r="B47" s="9" t="s">
        <v>12</v>
      </c>
      <c r="C47" s="63">
        <v>0</v>
      </c>
    </row>
    <row r="48" spans="1:3" ht="16.5" thickBot="1" x14ac:dyDescent="0.3">
      <c r="A48" s="3" t="s">
        <v>34</v>
      </c>
      <c r="B48" s="9" t="s">
        <v>12</v>
      </c>
      <c r="C48" s="63">
        <v>4256308.51</v>
      </c>
    </row>
    <row r="49" spans="1:7" ht="16.5" thickBot="1" x14ac:dyDescent="0.3">
      <c r="A49" s="3" t="s">
        <v>35</v>
      </c>
      <c r="B49" s="9" t="s">
        <v>12</v>
      </c>
      <c r="C49" s="63">
        <v>997616.85</v>
      </c>
    </row>
    <row r="50" spans="1:7" ht="16.5" thickBot="1" x14ac:dyDescent="0.3">
      <c r="A50" s="3" t="s">
        <v>36</v>
      </c>
      <c r="B50" s="9" t="s">
        <v>12</v>
      </c>
      <c r="C50" s="63">
        <v>0</v>
      </c>
    </row>
    <row r="51" spans="1:7" ht="16.5" thickBot="1" x14ac:dyDescent="0.3">
      <c r="A51" s="3" t="s">
        <v>18</v>
      </c>
      <c r="B51" s="9" t="s">
        <v>10</v>
      </c>
      <c r="C51" s="63">
        <v>0</v>
      </c>
    </row>
    <row r="52" spans="1:7" ht="16.5" thickBot="1" x14ac:dyDescent="0.3">
      <c r="A52" s="3" t="s">
        <v>307</v>
      </c>
      <c r="B52" s="9"/>
      <c r="C52" s="96">
        <v>55.47</v>
      </c>
    </row>
    <row r="53" spans="1:7" ht="16.5" thickBot="1" x14ac:dyDescent="0.3">
      <c r="A53" s="3" t="s">
        <v>304</v>
      </c>
      <c r="B53" s="9"/>
      <c r="C53" s="96">
        <f>C52</f>
        <v>55.47</v>
      </c>
    </row>
    <row r="54" spans="1:7" ht="16.5" thickBot="1" x14ac:dyDescent="0.3">
      <c r="A54" s="80" t="s">
        <v>305</v>
      </c>
      <c r="B54" s="9"/>
      <c r="C54" s="81">
        <v>55.47</v>
      </c>
    </row>
    <row r="55" spans="1:7" ht="16.5" thickBot="1" x14ac:dyDescent="0.3">
      <c r="A55" s="3" t="s">
        <v>30</v>
      </c>
      <c r="B55" s="9" t="s">
        <v>10</v>
      </c>
      <c r="C55" s="63"/>
    </row>
    <row r="56" spans="1:7" ht="16.5" thickBot="1" x14ac:dyDescent="0.3">
      <c r="A56" s="3" t="s">
        <v>37</v>
      </c>
      <c r="B56" s="9" t="s">
        <v>10</v>
      </c>
      <c r="C56" s="63"/>
    </row>
    <row r="57" spans="1:7" ht="16.5" thickBot="1" x14ac:dyDescent="0.3">
      <c r="A57" s="3" t="s">
        <v>38</v>
      </c>
      <c r="B57" s="9" t="s">
        <v>10</v>
      </c>
      <c r="C57" s="63"/>
    </row>
    <row r="58" spans="1:7" ht="16.5" thickBot="1" x14ac:dyDescent="0.3">
      <c r="A58" s="3" t="s">
        <v>39</v>
      </c>
      <c r="B58" s="9" t="s">
        <v>12</v>
      </c>
      <c r="C58" s="63"/>
    </row>
    <row r="59" spans="1:7" ht="16.5" thickBot="1" x14ac:dyDescent="0.3">
      <c r="A59" s="3" t="s">
        <v>40</v>
      </c>
      <c r="B59" s="9" t="s">
        <v>12</v>
      </c>
      <c r="C59" s="63"/>
    </row>
    <row r="60" spans="1:7" ht="16.5" thickBot="1" x14ac:dyDescent="0.3">
      <c r="A60" s="3" t="s">
        <v>41</v>
      </c>
      <c r="B60" s="9" t="s">
        <v>12</v>
      </c>
      <c r="C60" s="63"/>
    </row>
    <row r="61" spans="1:7" ht="16.5" thickBot="1" x14ac:dyDescent="0.3">
      <c r="A61" s="80" t="s">
        <v>306</v>
      </c>
      <c r="B61" s="9"/>
      <c r="C61" s="81">
        <f>C32+C52+C55+C56+C57-C58-C59-C60</f>
        <v>501380.32999999996</v>
      </c>
      <c r="D61" s="89"/>
      <c r="E61" s="89"/>
      <c r="F61" s="89"/>
      <c r="G61" s="89"/>
    </row>
    <row r="62" spans="1:7" ht="16.5" thickBot="1" x14ac:dyDescent="0.3">
      <c r="A62" s="3" t="s">
        <v>309</v>
      </c>
      <c r="B62" s="9" t="s">
        <v>12</v>
      </c>
      <c r="C62" s="96">
        <v>857108.59</v>
      </c>
      <c r="D62" s="89"/>
      <c r="E62" s="89"/>
      <c r="F62" s="89"/>
      <c r="G62" s="89"/>
    </row>
    <row r="63" spans="1:7" ht="16.5" thickBot="1" x14ac:dyDescent="0.3">
      <c r="A63" s="3" t="s">
        <v>308</v>
      </c>
      <c r="B63" s="9" t="s">
        <v>12</v>
      </c>
      <c r="C63" s="96">
        <v>637277.81999999995</v>
      </c>
      <c r="D63" s="89"/>
      <c r="E63" s="89"/>
      <c r="F63" s="89"/>
      <c r="G63" s="89"/>
    </row>
    <row r="64" spans="1:7" ht="16.5" thickBot="1" x14ac:dyDescent="0.3">
      <c r="A64" s="80" t="s">
        <v>310</v>
      </c>
      <c r="B64" s="9"/>
      <c r="C64" s="81">
        <f>C61-C62-C63</f>
        <v>-993006.07999999996</v>
      </c>
      <c r="D64" s="89"/>
      <c r="E64" s="89"/>
      <c r="F64" s="89"/>
      <c r="G64" s="89"/>
    </row>
    <row r="65" spans="1:3" ht="16.5" thickBot="1" x14ac:dyDescent="0.3">
      <c r="A65" s="3" t="s">
        <v>311</v>
      </c>
      <c r="B65" s="9" t="s">
        <v>12</v>
      </c>
      <c r="C65" s="96">
        <v>4249238.51</v>
      </c>
    </row>
    <row r="66" spans="1:3" ht="16.5" thickBot="1" x14ac:dyDescent="0.3">
      <c r="A66" s="80" t="s">
        <v>312</v>
      </c>
      <c r="B66" s="9"/>
      <c r="C66" s="81">
        <f>C64-C65</f>
        <v>-5242244.59</v>
      </c>
    </row>
    <row r="67" spans="1:3" ht="16.5" thickBot="1" x14ac:dyDescent="0.3">
      <c r="A67" s="13" t="s">
        <v>42</v>
      </c>
      <c r="B67" s="9"/>
      <c r="C67" s="63"/>
    </row>
    <row r="68" spans="1:3" ht="16.5" thickBot="1" x14ac:dyDescent="0.3">
      <c r="A68" s="3" t="s">
        <v>313</v>
      </c>
      <c r="B68" s="9"/>
      <c r="C68" s="63">
        <f>C32</f>
        <v>501324.86</v>
      </c>
    </row>
    <row r="69" spans="1:3" ht="16.5" thickBot="1" x14ac:dyDescent="0.3">
      <c r="A69" s="3" t="s">
        <v>43</v>
      </c>
      <c r="B69" s="9" t="s">
        <v>12</v>
      </c>
      <c r="C69" s="63">
        <v>0</v>
      </c>
    </row>
    <row r="70" spans="1:3" ht="16.5" thickBot="1" x14ac:dyDescent="0.3">
      <c r="A70" s="3" t="s">
        <v>298</v>
      </c>
      <c r="B70" s="9" t="s">
        <v>12</v>
      </c>
      <c r="C70" s="96">
        <v>857108.59</v>
      </c>
    </row>
    <row r="71" spans="1:3" ht="16.5" thickBot="1" x14ac:dyDescent="0.3">
      <c r="A71" s="3" t="s">
        <v>302</v>
      </c>
      <c r="B71" s="9" t="s">
        <v>12</v>
      </c>
      <c r="C71" s="96">
        <v>4249238.51</v>
      </c>
    </row>
    <row r="72" spans="1:3" ht="16.5" thickBot="1" x14ac:dyDescent="0.3">
      <c r="A72" s="3" t="s">
        <v>299</v>
      </c>
      <c r="B72" s="9" t="s">
        <v>12</v>
      </c>
      <c r="C72" s="267">
        <v>637277.81999999995</v>
      </c>
    </row>
    <row r="73" spans="1:3" ht="16.5" thickBot="1" x14ac:dyDescent="0.3">
      <c r="A73" s="3"/>
      <c r="B73" s="309"/>
      <c r="C73" s="213"/>
    </row>
    <row r="74" spans="1:3" ht="16.5" thickBot="1" x14ac:dyDescent="0.3">
      <c r="A74" s="13" t="s">
        <v>44</v>
      </c>
      <c r="B74" s="309"/>
      <c r="C74" s="310">
        <f>C68-C69-C70-C71-C72</f>
        <v>-5242300.0600000005</v>
      </c>
    </row>
    <row r="77" spans="1:3" x14ac:dyDescent="0.25">
      <c r="A77" s="14"/>
    </row>
  </sheetData>
  <mergeCells count="19">
    <mergeCell ref="B9:B10"/>
    <mergeCell ref="C9:C10"/>
    <mergeCell ref="A1:B3"/>
    <mergeCell ref="B5:B6"/>
    <mergeCell ref="C5:C6"/>
    <mergeCell ref="B7:B8"/>
    <mergeCell ref="C7:C8"/>
    <mergeCell ref="B11:B12"/>
    <mergeCell ref="C11:C12"/>
    <mergeCell ref="B13:B14"/>
    <mergeCell ref="C13:C14"/>
    <mergeCell ref="B19:B20"/>
    <mergeCell ref="C19:C20"/>
    <mergeCell ref="B21:B22"/>
    <mergeCell ref="C21:C22"/>
    <mergeCell ref="B23:B24"/>
    <mergeCell ref="C23:C24"/>
    <mergeCell ref="B25:B26"/>
    <mergeCell ref="C25:C26"/>
  </mergeCells>
  <hyperlinks>
    <hyperlink ref="C2" r:id="rId1" location="_ftn1" display="applewebdata://FEB951CE-864B-4233-97C1-1B45A3C3DAA3/ - _ftn1"/>
  </hyperlinks>
  <pageMargins left="0.7" right="0.7" top="0.75" bottom="0.75" header="0.3" footer="0.3"/>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43"/>
  <sheetViews>
    <sheetView zoomScale="110" zoomScaleNormal="110" workbookViewId="0">
      <selection activeCell="F12" sqref="F12"/>
    </sheetView>
  </sheetViews>
  <sheetFormatPr defaultColWidth="11" defaultRowHeight="15.75" x14ac:dyDescent="0.25"/>
  <cols>
    <col min="1" max="1" width="35.625" customWidth="1"/>
    <col min="2" max="4" width="19.625" customWidth="1"/>
    <col min="5" max="5" width="13.5" bestFit="1" customWidth="1"/>
    <col min="7" max="7" width="16.125" customWidth="1"/>
  </cols>
  <sheetData>
    <row r="1" spans="1:7" ht="16.5" thickBot="1" x14ac:dyDescent="0.3">
      <c r="A1" s="341" t="s">
        <v>66</v>
      </c>
      <c r="B1" s="341"/>
      <c r="C1" s="341"/>
      <c r="D1" s="341"/>
    </row>
    <row r="2" spans="1:7" x14ac:dyDescent="0.25">
      <c r="A2" s="336" t="s">
        <v>45</v>
      </c>
      <c r="B2" s="327" t="s">
        <v>46</v>
      </c>
      <c r="C2" s="347"/>
      <c r="D2" s="347"/>
      <c r="E2" s="347"/>
    </row>
    <row r="3" spans="1:7" ht="16.5" thickBot="1" x14ac:dyDescent="0.3">
      <c r="A3" s="337"/>
      <c r="B3" s="327"/>
      <c r="C3" s="347"/>
      <c r="D3" s="347"/>
      <c r="E3" s="347"/>
    </row>
    <row r="4" spans="1:7" ht="22.5" x14ac:dyDescent="0.25">
      <c r="A4" s="342" t="s">
        <v>47</v>
      </c>
      <c r="B4" s="120" t="s">
        <v>0</v>
      </c>
      <c r="C4" s="120" t="s">
        <v>0</v>
      </c>
      <c r="D4" s="120" t="s">
        <v>0</v>
      </c>
      <c r="E4" s="120" t="s">
        <v>0</v>
      </c>
    </row>
    <row r="5" spans="1:7" ht="16.5" thickBot="1" x14ac:dyDescent="0.3">
      <c r="A5" s="343"/>
      <c r="B5" s="121">
        <v>2020</v>
      </c>
      <c r="C5" s="301">
        <v>2021</v>
      </c>
      <c r="D5" s="301">
        <v>2022</v>
      </c>
      <c r="E5" s="301">
        <v>2023</v>
      </c>
    </row>
    <row r="6" spans="1:7" x14ac:dyDescent="0.25">
      <c r="A6" s="7"/>
      <c r="B6" s="300"/>
      <c r="C6" s="295"/>
      <c r="D6" s="295"/>
      <c r="E6" s="295"/>
    </row>
    <row r="7" spans="1:7" ht="16.5" thickBot="1" x14ac:dyDescent="0.3">
      <c r="A7" s="16" t="s">
        <v>48</v>
      </c>
      <c r="B7" s="238">
        <v>23083.63</v>
      </c>
      <c r="C7" s="238">
        <v>7373.7</v>
      </c>
      <c r="D7" s="238">
        <v>13623.97</v>
      </c>
      <c r="E7" s="238">
        <v>80764.39</v>
      </c>
      <c r="F7" s="227"/>
      <c r="G7" s="227"/>
    </row>
    <row r="8" spans="1:7" ht="16.5" thickBot="1" x14ac:dyDescent="0.3">
      <c r="A8" s="16" t="s">
        <v>49</v>
      </c>
      <c r="B8" s="239"/>
      <c r="C8" s="239"/>
      <c r="D8" s="239"/>
      <c r="E8" s="239"/>
      <c r="F8" s="227"/>
      <c r="G8" s="227"/>
    </row>
    <row r="9" spans="1:7" ht="16.5" thickBot="1" x14ac:dyDescent="0.3">
      <c r="A9" s="16" t="s">
        <v>50</v>
      </c>
      <c r="B9" s="239">
        <v>20349</v>
      </c>
      <c r="C9" s="239">
        <v>10930.3</v>
      </c>
      <c r="D9" s="239">
        <v>325560.59999999998</v>
      </c>
      <c r="E9" s="239"/>
      <c r="F9" s="227"/>
      <c r="G9" s="227"/>
    </row>
    <row r="10" spans="1:7" ht="16.5" thickBot="1" x14ac:dyDescent="0.3">
      <c r="A10" s="16" t="s">
        <v>51</v>
      </c>
      <c r="B10" s="239"/>
      <c r="C10" s="239"/>
      <c r="D10" s="239"/>
      <c r="E10" s="239"/>
      <c r="F10" s="227"/>
      <c r="G10" s="227"/>
    </row>
    <row r="11" spans="1:7" ht="16.5" thickBot="1" x14ac:dyDescent="0.3">
      <c r="A11" s="16" t="s">
        <v>52</v>
      </c>
      <c r="B11" s="239"/>
      <c r="C11" s="239"/>
      <c r="D11" s="239"/>
      <c r="E11" s="239"/>
      <c r="F11" s="227"/>
      <c r="G11" s="227"/>
    </row>
    <row r="12" spans="1:7" ht="16.5" thickBot="1" x14ac:dyDescent="0.3">
      <c r="A12" s="16" t="s">
        <v>53</v>
      </c>
      <c r="B12" s="239">
        <v>13803.12</v>
      </c>
      <c r="C12" s="239">
        <v>42307.76</v>
      </c>
      <c r="D12" s="239">
        <v>593.46</v>
      </c>
      <c r="E12" s="239">
        <v>849</v>
      </c>
      <c r="F12" s="227"/>
      <c r="G12" s="227"/>
    </row>
    <row r="13" spans="1:7" ht="16.5" thickBot="1" x14ac:dyDescent="0.3">
      <c r="A13" s="16" t="s">
        <v>54</v>
      </c>
      <c r="B13" s="239"/>
      <c r="C13" s="239"/>
      <c r="D13" s="239"/>
      <c r="E13" s="239"/>
      <c r="F13" s="227"/>
      <c r="G13" s="227"/>
    </row>
    <row r="14" spans="1:7" ht="16.5" thickBot="1" x14ac:dyDescent="0.3">
      <c r="A14" s="16" t="s">
        <v>60</v>
      </c>
      <c r="B14" s="239"/>
      <c r="C14" s="239"/>
      <c r="D14" s="239"/>
      <c r="E14" s="239"/>
      <c r="F14" s="227"/>
      <c r="G14" s="227"/>
    </row>
    <row r="15" spans="1:7" ht="16.5" thickBot="1" x14ac:dyDescent="0.3">
      <c r="A15" s="16" t="s">
        <v>56</v>
      </c>
      <c r="B15" s="240">
        <f>SUM(B6:B14)</f>
        <v>57235.750000000007</v>
      </c>
      <c r="C15" s="240">
        <f>SUM(C6:C14)</f>
        <v>60611.76</v>
      </c>
      <c r="D15" s="240">
        <f>SUM(D6:D14)</f>
        <v>339778.02999999997</v>
      </c>
      <c r="E15" s="240">
        <f>SUM(E6:E14)</f>
        <v>81613.39</v>
      </c>
      <c r="F15" s="227"/>
      <c r="G15" s="227"/>
    </row>
    <row r="16" spans="1:7" ht="16.5" thickBot="1" x14ac:dyDescent="0.3">
      <c r="B16" s="227"/>
      <c r="C16" s="227"/>
      <c r="D16" s="227"/>
      <c r="E16" s="227"/>
      <c r="F16" s="227"/>
      <c r="G16" s="227"/>
    </row>
    <row r="17" spans="1:7" x14ac:dyDescent="0.25">
      <c r="A17" s="334" t="s">
        <v>57</v>
      </c>
      <c r="B17" s="344"/>
      <c r="C17" s="345"/>
      <c r="D17" s="346"/>
      <c r="E17" s="227"/>
      <c r="F17" s="227"/>
      <c r="G17" s="227"/>
    </row>
    <row r="18" spans="1:7" ht="16.5" thickBot="1" x14ac:dyDescent="0.3">
      <c r="A18" s="335"/>
      <c r="B18" s="338" t="s">
        <v>58</v>
      </c>
      <c r="C18" s="339"/>
      <c r="D18" s="340"/>
      <c r="E18" s="227"/>
      <c r="F18" s="227"/>
      <c r="G18" s="227"/>
    </row>
    <row r="19" spans="1:7" ht="16.5" thickBot="1" x14ac:dyDescent="0.3">
      <c r="A19" s="332" t="s">
        <v>59</v>
      </c>
      <c r="B19" s="302" t="s">
        <v>0</v>
      </c>
      <c r="C19" s="302" t="s">
        <v>0</v>
      </c>
      <c r="D19" s="302" t="s">
        <v>0</v>
      </c>
      <c r="E19" s="227"/>
      <c r="F19" s="227"/>
      <c r="G19" s="227"/>
    </row>
    <row r="20" spans="1:7" ht="16.5" thickBot="1" x14ac:dyDescent="0.3">
      <c r="A20" s="333"/>
      <c r="B20" s="302">
        <v>2021</v>
      </c>
      <c r="C20" s="302">
        <v>2022</v>
      </c>
      <c r="D20" s="302">
        <v>2023</v>
      </c>
      <c r="E20" s="227"/>
      <c r="F20" s="227"/>
      <c r="G20" s="227"/>
    </row>
    <row r="21" spans="1:7" x14ac:dyDescent="0.25">
      <c r="A21" s="17"/>
      <c r="B21" s="348"/>
      <c r="C21" s="350"/>
      <c r="D21" s="352"/>
      <c r="E21" s="227"/>
      <c r="F21" s="227" t="s">
        <v>361</v>
      </c>
      <c r="G21" s="227"/>
    </row>
    <row r="22" spans="1:7" ht="16.5" thickBot="1" x14ac:dyDescent="0.3">
      <c r="A22" s="16" t="s">
        <v>60</v>
      </c>
      <c r="B22" s="349"/>
      <c r="C22" s="351"/>
      <c r="D22" s="353"/>
      <c r="E22" s="227"/>
      <c r="F22" s="227"/>
      <c r="G22" s="227"/>
    </row>
    <row r="23" spans="1:7" x14ac:dyDescent="0.25">
      <c r="A23" s="17"/>
      <c r="B23" s="354"/>
      <c r="C23" s="356"/>
      <c r="D23" s="354"/>
      <c r="E23" s="227"/>
      <c r="F23" s="227"/>
      <c r="G23" s="227"/>
    </row>
    <row r="24" spans="1:7" ht="24.75" thickBot="1" x14ac:dyDescent="0.3">
      <c r="A24" s="16" t="s">
        <v>61</v>
      </c>
      <c r="B24" s="355"/>
      <c r="C24" s="355"/>
      <c r="D24" s="355"/>
      <c r="E24" s="227"/>
      <c r="F24" s="227"/>
      <c r="G24" s="227"/>
    </row>
    <row r="25" spans="1:7" x14ac:dyDescent="0.25">
      <c r="A25" s="18"/>
      <c r="B25" s="354"/>
      <c r="C25" s="354"/>
      <c r="D25" s="354"/>
      <c r="E25" s="227"/>
      <c r="F25" s="227"/>
      <c r="G25" s="227"/>
    </row>
    <row r="26" spans="1:7" ht="24.75" thickBot="1" x14ac:dyDescent="0.3">
      <c r="A26" s="16" t="s">
        <v>293</v>
      </c>
      <c r="B26" s="355"/>
      <c r="C26" s="355"/>
      <c r="D26" s="355"/>
      <c r="E26" s="227"/>
      <c r="F26" s="227"/>
      <c r="G26" s="227"/>
    </row>
    <row r="27" spans="1:7" x14ac:dyDescent="0.25">
      <c r="A27" s="17"/>
      <c r="B27" s="354"/>
      <c r="C27" s="354"/>
      <c r="D27" s="354"/>
      <c r="E27" s="227"/>
      <c r="F27" s="227"/>
      <c r="G27" s="227"/>
    </row>
    <row r="28" spans="1:7" ht="16.5" thickBot="1" x14ac:dyDescent="0.3">
      <c r="A28" s="16" t="s">
        <v>62</v>
      </c>
      <c r="B28" s="355"/>
      <c r="C28" s="355"/>
      <c r="D28" s="355"/>
      <c r="E28" s="227"/>
      <c r="F28" s="227"/>
      <c r="G28" s="227"/>
    </row>
    <row r="29" spans="1:7" x14ac:dyDescent="0.25">
      <c r="A29" s="17"/>
      <c r="B29" s="354"/>
      <c r="C29" s="354"/>
      <c r="D29" s="354"/>
      <c r="E29" s="227"/>
      <c r="F29" s="227"/>
      <c r="G29" s="227"/>
    </row>
    <row r="30" spans="1:7" ht="16.5" thickBot="1" x14ac:dyDescent="0.3">
      <c r="A30" s="16" t="s">
        <v>63</v>
      </c>
      <c r="B30" s="355"/>
      <c r="C30" s="355"/>
      <c r="D30" s="355"/>
      <c r="E30" s="227"/>
      <c r="F30" s="227"/>
      <c r="G30" s="227"/>
    </row>
    <row r="31" spans="1:7" x14ac:dyDescent="0.25">
      <c r="A31" s="17"/>
      <c r="B31" s="354"/>
      <c r="C31" s="354"/>
      <c r="D31" s="354"/>
      <c r="E31" s="227"/>
      <c r="F31" s="227"/>
      <c r="G31" s="227"/>
    </row>
    <row r="32" spans="1:7" ht="16.5" thickBot="1" x14ac:dyDescent="0.3">
      <c r="A32" s="16" t="s">
        <v>55</v>
      </c>
      <c r="B32" s="355"/>
      <c r="C32" s="355"/>
      <c r="D32" s="355"/>
      <c r="E32" s="227"/>
      <c r="F32" s="227"/>
      <c r="G32" s="227"/>
    </row>
    <row r="33" spans="1:7" x14ac:dyDescent="0.25">
      <c r="A33" s="17"/>
      <c r="B33" s="358">
        <f>SUM(B25:B31)</f>
        <v>0</v>
      </c>
      <c r="C33" s="358">
        <f>C29+C31+C25</f>
        <v>0</v>
      </c>
      <c r="D33" s="358">
        <f>SUM(D21:D32)</f>
        <v>0</v>
      </c>
      <c r="E33" s="227"/>
      <c r="F33" s="227"/>
      <c r="G33" s="227"/>
    </row>
    <row r="34" spans="1:7" ht="16.5" thickBot="1" x14ac:dyDescent="0.3">
      <c r="A34" s="16" t="s">
        <v>56</v>
      </c>
      <c r="B34" s="359"/>
      <c r="C34" s="359"/>
      <c r="D34" s="359"/>
      <c r="E34" s="227"/>
      <c r="F34" s="227"/>
      <c r="G34" s="227"/>
    </row>
    <row r="35" spans="1:7" x14ac:dyDescent="0.25">
      <c r="B35" s="227"/>
      <c r="C35" s="227"/>
      <c r="D35" s="227"/>
      <c r="E35" s="227"/>
      <c r="F35" s="227"/>
      <c r="G35" s="227"/>
    </row>
    <row r="36" spans="1:7" x14ac:dyDescent="0.25">
      <c r="A36" s="360" t="s">
        <v>64</v>
      </c>
      <c r="B36" s="362" t="s">
        <v>65</v>
      </c>
      <c r="C36" s="362"/>
      <c r="D36" s="362"/>
      <c r="E36" s="227"/>
      <c r="F36" s="227"/>
      <c r="G36" s="227"/>
    </row>
    <row r="37" spans="1:7" x14ac:dyDescent="0.25">
      <c r="A37" s="361"/>
      <c r="B37" s="362"/>
      <c r="C37" s="362"/>
      <c r="D37" s="362"/>
      <c r="E37" s="227"/>
      <c r="F37" s="227"/>
      <c r="G37" s="227"/>
    </row>
    <row r="38" spans="1:7" x14ac:dyDescent="0.25">
      <c r="A38" s="361"/>
      <c r="B38" s="241" t="s">
        <v>0</v>
      </c>
      <c r="C38" s="241" t="s">
        <v>0</v>
      </c>
      <c r="D38" s="241" t="s">
        <v>0</v>
      </c>
      <c r="E38" s="227"/>
      <c r="F38" s="227"/>
      <c r="G38" s="227"/>
    </row>
    <row r="39" spans="1:7" ht="16.5" thickBot="1" x14ac:dyDescent="0.3">
      <c r="A39" s="361"/>
      <c r="B39" s="241">
        <v>2021</v>
      </c>
      <c r="C39" s="241">
        <v>2022</v>
      </c>
      <c r="D39" s="242">
        <v>2023</v>
      </c>
      <c r="E39" s="227"/>
      <c r="F39" s="227"/>
      <c r="G39" s="227"/>
    </row>
    <row r="40" spans="1:7" x14ac:dyDescent="0.25">
      <c r="A40" s="95" t="s">
        <v>294</v>
      </c>
      <c r="B40" s="243">
        <f>B31</f>
        <v>0</v>
      </c>
      <c r="C40" s="243">
        <v>0</v>
      </c>
      <c r="D40" s="299">
        <v>0</v>
      </c>
      <c r="E40" s="357"/>
      <c r="F40" s="357"/>
      <c r="G40" s="357"/>
    </row>
    <row r="41" spans="1:7" x14ac:dyDescent="0.25">
      <c r="A41" s="94"/>
      <c r="B41" s="244">
        <f>SUM(B40:B40)</f>
        <v>0</v>
      </c>
      <c r="C41" s="244">
        <f>SUM(C40:C40)</f>
        <v>0</v>
      </c>
      <c r="D41" s="244">
        <f>SUM(D40:D40)</f>
        <v>0</v>
      </c>
      <c r="E41" s="227"/>
      <c r="F41" s="227"/>
      <c r="G41" s="227"/>
    </row>
    <row r="42" spans="1:7" x14ac:dyDescent="0.25">
      <c r="B42" s="227"/>
      <c r="C42" s="227"/>
      <c r="D42" s="227"/>
      <c r="E42" s="227"/>
      <c r="F42" s="227"/>
      <c r="G42" s="227"/>
    </row>
    <row r="43" spans="1:7" x14ac:dyDescent="0.25">
      <c r="B43" s="227"/>
      <c r="C43" s="227"/>
      <c r="D43" s="227"/>
      <c r="E43" s="227"/>
      <c r="F43" s="227"/>
      <c r="G43" s="227"/>
    </row>
  </sheetData>
  <mergeCells count="32">
    <mergeCell ref="E40:G40"/>
    <mergeCell ref="B33:B34"/>
    <mergeCell ref="C33:C34"/>
    <mergeCell ref="D33:D34"/>
    <mergeCell ref="A36:A39"/>
    <mergeCell ref="B36:D37"/>
    <mergeCell ref="B29:B30"/>
    <mergeCell ref="C29:C30"/>
    <mergeCell ref="D29:D30"/>
    <mergeCell ref="B31:B32"/>
    <mergeCell ref="C31:C32"/>
    <mergeCell ref="D31:D32"/>
    <mergeCell ref="B25:B26"/>
    <mergeCell ref="C25:C26"/>
    <mergeCell ref="D25:D26"/>
    <mergeCell ref="B27:B28"/>
    <mergeCell ref="C27:C28"/>
    <mergeCell ref="D27:D28"/>
    <mergeCell ref="B21:B22"/>
    <mergeCell ref="C21:C22"/>
    <mergeCell ref="D21:D22"/>
    <mergeCell ref="B23:B24"/>
    <mergeCell ref="C23:C24"/>
    <mergeCell ref="D23:D24"/>
    <mergeCell ref="A19:A20"/>
    <mergeCell ref="A17:A18"/>
    <mergeCell ref="A2:A3"/>
    <mergeCell ref="B18:D18"/>
    <mergeCell ref="A1:D1"/>
    <mergeCell ref="A4:A5"/>
    <mergeCell ref="B17:D17"/>
    <mergeCell ref="B2:E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110" zoomScaleNormal="110" workbookViewId="0">
      <selection sqref="A1:C1"/>
    </sheetView>
  </sheetViews>
  <sheetFormatPr defaultColWidth="8.875" defaultRowHeight="12.75" x14ac:dyDescent="0.2"/>
  <cols>
    <col min="1" max="1" width="96.375" style="49" customWidth="1"/>
    <col min="2" max="2" width="4.5" style="49" customWidth="1"/>
    <col min="3" max="3" width="15.375" style="49" customWidth="1"/>
    <col min="4" max="4" width="4.125" style="49" customWidth="1"/>
    <col min="5" max="5" width="12" style="49" bestFit="1" customWidth="1"/>
    <col min="6" max="16384" width="8.875" style="49"/>
  </cols>
  <sheetData>
    <row r="1" spans="1:4" ht="30" customHeight="1" thickBot="1" x14ac:dyDescent="0.25">
      <c r="A1" s="363" t="s">
        <v>250</v>
      </c>
      <c r="B1" s="363"/>
      <c r="C1" s="363"/>
      <c r="D1" s="364"/>
    </row>
    <row r="2" spans="1:4" ht="30" customHeight="1" thickBot="1" x14ac:dyDescent="0.25">
      <c r="A2" s="50" t="s">
        <v>249</v>
      </c>
      <c r="B2" s="50"/>
      <c r="C2" s="50">
        <v>54257.68</v>
      </c>
      <c r="D2" s="364"/>
    </row>
    <row r="3" spans="1:4" ht="30" customHeight="1" thickBot="1" x14ac:dyDescent="0.25">
      <c r="A3" s="50" t="s">
        <v>248</v>
      </c>
      <c r="B3" s="50" t="s">
        <v>12</v>
      </c>
      <c r="C3" s="50">
        <v>1856833.82</v>
      </c>
      <c r="D3" s="364"/>
    </row>
    <row r="4" spans="1:4" ht="30" customHeight="1" thickBot="1" x14ac:dyDescent="0.25">
      <c r="A4" s="50" t="s">
        <v>247</v>
      </c>
      <c r="B4" s="50" t="s">
        <v>10</v>
      </c>
      <c r="C4" s="50">
        <v>3821450.92</v>
      </c>
      <c r="D4" s="364"/>
    </row>
    <row r="5" spans="1:4" ht="30" customHeight="1" thickBot="1" x14ac:dyDescent="0.25">
      <c r="A5" s="50" t="s">
        <v>246</v>
      </c>
      <c r="B5" s="50" t="s">
        <v>12</v>
      </c>
      <c r="C5" s="50">
        <v>3435490.83</v>
      </c>
      <c r="D5" s="364"/>
    </row>
    <row r="6" spans="1:4" ht="30" customHeight="1" thickBot="1" x14ac:dyDescent="0.25">
      <c r="A6" s="50" t="s">
        <v>245</v>
      </c>
      <c r="B6" s="50" t="s">
        <v>10</v>
      </c>
      <c r="C6" s="50">
        <v>3356560.34</v>
      </c>
      <c r="D6" s="364"/>
    </row>
    <row r="7" spans="1:4" ht="30" customHeight="1" thickBot="1" x14ac:dyDescent="0.25">
      <c r="A7" s="50" t="s">
        <v>244</v>
      </c>
      <c r="B7" s="50" t="s">
        <v>10</v>
      </c>
      <c r="C7" s="50"/>
      <c r="D7" s="364"/>
    </row>
    <row r="8" spans="1:4" ht="30" customHeight="1" thickBot="1" x14ac:dyDescent="0.25">
      <c r="A8" s="50" t="s">
        <v>243</v>
      </c>
      <c r="B8" s="50" t="s">
        <v>12</v>
      </c>
      <c r="C8" s="50">
        <v>95987.01</v>
      </c>
      <c r="D8" s="364"/>
    </row>
    <row r="9" spans="1:4" ht="30" customHeight="1" thickBot="1" x14ac:dyDescent="0.25">
      <c r="A9" s="50" t="s">
        <v>242</v>
      </c>
      <c r="B9" s="50" t="s">
        <v>73</v>
      </c>
      <c r="C9" s="70">
        <f>C2-C3+C4-C5+C6+C7-C8</f>
        <v>1843957.2799999996</v>
      </c>
      <c r="D9" s="364"/>
    </row>
    <row r="10" spans="1:4" ht="30" customHeight="1" thickBot="1" x14ac:dyDescent="0.25">
      <c r="A10" s="50" t="s">
        <v>241</v>
      </c>
      <c r="B10" s="51"/>
      <c r="C10" s="50"/>
      <c r="D10" s="364"/>
    </row>
    <row r="11" spans="1:4" ht="30" customHeight="1" thickBot="1" x14ac:dyDescent="0.25">
      <c r="A11" s="50" t="s">
        <v>79</v>
      </c>
      <c r="B11" s="51"/>
      <c r="C11" s="50"/>
      <c r="D11" s="364"/>
    </row>
    <row r="12" spans="1:4" ht="30" customHeight="1" thickBot="1" x14ac:dyDescent="0.25">
      <c r="A12" s="50" t="s">
        <v>240</v>
      </c>
      <c r="B12" s="50"/>
      <c r="C12" s="50">
        <v>1771982.58</v>
      </c>
      <c r="D12" s="364"/>
    </row>
    <row r="13" spans="1:4" ht="30" customHeight="1" thickBot="1" x14ac:dyDescent="0.25">
      <c r="A13" s="50" t="s">
        <v>280</v>
      </c>
      <c r="B13" s="50"/>
      <c r="C13" s="50"/>
      <c r="D13" s="364"/>
    </row>
    <row r="14" spans="1:4" ht="30" customHeight="1" thickBot="1" x14ac:dyDescent="0.25">
      <c r="A14" s="50" t="s">
        <v>239</v>
      </c>
      <c r="B14" s="50"/>
      <c r="C14" s="50">
        <v>1771982.58</v>
      </c>
      <c r="D14" s="364"/>
    </row>
    <row r="15" spans="1:4" ht="30" customHeight="1" thickBot="1" x14ac:dyDescent="0.25">
      <c r="A15" s="50" t="s">
        <v>85</v>
      </c>
      <c r="B15" s="50"/>
      <c r="C15" s="50"/>
      <c r="D15" s="364"/>
    </row>
    <row r="16" spans="1:4" ht="30" customHeight="1" thickBot="1" x14ac:dyDescent="0.25">
      <c r="A16" s="50" t="s">
        <v>238</v>
      </c>
      <c r="B16" s="50"/>
      <c r="C16" s="50"/>
      <c r="D16" s="364"/>
    </row>
    <row r="17" spans="1:6" ht="30" customHeight="1" thickBot="1" x14ac:dyDescent="0.25">
      <c r="A17" s="50" t="s">
        <v>237</v>
      </c>
      <c r="B17" s="50"/>
      <c r="C17" s="50"/>
      <c r="D17" s="364"/>
    </row>
    <row r="18" spans="1:6" ht="30" customHeight="1" thickBot="1" x14ac:dyDescent="0.25">
      <c r="A18" s="50" t="s">
        <v>236</v>
      </c>
      <c r="B18" s="50"/>
      <c r="C18" s="50"/>
      <c r="D18" s="364"/>
    </row>
    <row r="19" spans="1:6" ht="30" customHeight="1" thickBot="1" x14ac:dyDescent="0.25">
      <c r="A19" s="50" t="s">
        <v>235</v>
      </c>
      <c r="B19" s="50"/>
      <c r="C19" s="50"/>
      <c r="D19" s="364"/>
    </row>
    <row r="20" spans="1:6" ht="30" customHeight="1" thickBot="1" x14ac:dyDescent="0.25">
      <c r="A20" s="50" t="s">
        <v>234</v>
      </c>
      <c r="B20" s="50"/>
      <c r="C20" s="50">
        <v>2321421.5699999998</v>
      </c>
      <c r="D20" s="364"/>
    </row>
    <row r="21" spans="1:6" ht="30" customHeight="1" thickBot="1" x14ac:dyDescent="0.25">
      <c r="A21" s="50" t="s">
        <v>233</v>
      </c>
      <c r="B21" s="50"/>
      <c r="C21" s="50">
        <v>2321421.5699999998</v>
      </c>
      <c r="D21" s="364"/>
    </row>
    <row r="22" spans="1:6" ht="30" customHeight="1" thickBot="1" x14ac:dyDescent="0.25">
      <c r="A22" s="365"/>
      <c r="B22" s="365"/>
      <c r="C22" s="365"/>
      <c r="D22" s="364"/>
    </row>
    <row r="23" spans="1:6" ht="30" customHeight="1" thickBot="1" x14ac:dyDescent="0.25">
      <c r="A23" s="50" t="s">
        <v>232</v>
      </c>
      <c r="B23" s="50"/>
      <c r="C23" s="50">
        <f>C9-C14-C21</f>
        <v>-2249446.87</v>
      </c>
      <c r="D23" s="364"/>
      <c r="E23" s="173">
        <f>C23/30</f>
        <v>-74981.562333333335</v>
      </c>
      <c r="F23" s="49" t="s">
        <v>295</v>
      </c>
    </row>
    <row r="24" spans="1:6" ht="30" customHeight="1" thickBot="1" x14ac:dyDescent="0.25">
      <c r="A24" s="366"/>
      <c r="B24" s="366"/>
      <c r="C24" s="366"/>
      <c r="D24" s="364"/>
    </row>
    <row r="25" spans="1:6" ht="30" customHeight="1" thickBot="1" x14ac:dyDescent="0.25">
      <c r="A25" s="366"/>
      <c r="B25" s="366"/>
      <c r="C25" s="366"/>
      <c r="D25" s="364"/>
    </row>
    <row r="26" spans="1:6" ht="30" customHeight="1" thickBot="1" x14ac:dyDescent="0.25">
      <c r="A26" s="366"/>
      <c r="B26" s="366"/>
      <c r="C26" s="366"/>
      <c r="D26" s="364"/>
    </row>
    <row r="27" spans="1:6" ht="30" customHeight="1" thickBot="1" x14ac:dyDescent="0.25">
      <c r="A27" s="366"/>
      <c r="B27" s="366"/>
      <c r="C27" s="366"/>
      <c r="D27" s="364"/>
    </row>
    <row r="28" spans="1:6" ht="30" customHeight="1" thickBot="1" x14ac:dyDescent="0.25">
      <c r="A28" s="366"/>
      <c r="B28" s="366"/>
      <c r="C28" s="366"/>
      <c r="D28" s="364"/>
    </row>
    <row r="29" spans="1:6" ht="30" customHeight="1" thickBot="1" x14ac:dyDescent="0.25">
      <c r="A29" s="366"/>
      <c r="B29" s="366"/>
      <c r="C29" s="366"/>
      <c r="D29" s="364"/>
    </row>
    <row r="30" spans="1:6" ht="30" customHeight="1" thickBot="1" x14ac:dyDescent="0.25">
      <c r="A30" s="366"/>
      <c r="B30" s="366"/>
      <c r="C30" s="366"/>
      <c r="D30" s="364"/>
    </row>
    <row r="31" spans="1:6" ht="30" customHeight="1" thickBot="1" x14ac:dyDescent="0.25">
      <c r="A31" s="366"/>
      <c r="B31" s="366"/>
      <c r="C31" s="366"/>
      <c r="D31" s="364"/>
    </row>
    <row r="32" spans="1:6" ht="30" customHeight="1" thickBot="1" x14ac:dyDescent="0.25">
      <c r="A32" s="366"/>
      <c r="B32" s="366"/>
      <c r="C32" s="366"/>
      <c r="D32" s="364"/>
    </row>
    <row r="33" spans="1:4" ht="30" customHeight="1" thickBot="1" x14ac:dyDescent="0.25">
      <c r="A33" s="366"/>
      <c r="B33" s="366"/>
      <c r="C33" s="366"/>
      <c r="D33" s="364"/>
    </row>
    <row r="34" spans="1:4" ht="30" customHeight="1" thickBot="1" x14ac:dyDescent="0.25">
      <c r="A34" s="366"/>
      <c r="B34" s="366"/>
      <c r="C34" s="366"/>
      <c r="D34" s="364"/>
    </row>
    <row r="35" spans="1:4" ht="30" customHeight="1" thickBot="1" x14ac:dyDescent="0.25">
      <c r="A35" s="366"/>
      <c r="B35" s="366"/>
      <c r="C35" s="366"/>
      <c r="D35" s="364"/>
    </row>
    <row r="36" spans="1:4" ht="30" customHeight="1" thickBot="1" x14ac:dyDescent="0.25">
      <c r="A36" s="366"/>
      <c r="B36" s="366"/>
      <c r="C36" s="366"/>
      <c r="D36" s="364"/>
    </row>
    <row r="37" spans="1:4" ht="30" customHeight="1" thickBot="1" x14ac:dyDescent="0.25">
      <c r="A37" s="366"/>
      <c r="B37" s="366"/>
      <c r="C37" s="366"/>
      <c r="D37" s="364"/>
    </row>
    <row r="38" spans="1:4" ht="30" customHeight="1" x14ac:dyDescent="0.2">
      <c r="A38" s="366"/>
      <c r="B38" s="366"/>
      <c r="C38" s="366"/>
      <c r="D38" s="364"/>
    </row>
  </sheetData>
  <mergeCells count="4">
    <mergeCell ref="A1:C1"/>
    <mergeCell ref="D1:D38"/>
    <mergeCell ref="A22:C22"/>
    <mergeCell ref="A24:C38"/>
  </mergeCells>
  <pageMargins left="0.70833333333333304" right="0.70833333333333304" top="0.74791666666666701" bottom="0.74791666666666701" header="0.51180555555555496" footer="0.51180555555555496"/>
  <pageSetup paperSize="9" firstPageNumber="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zoomScale="120" zoomScaleNormal="120" workbookViewId="0">
      <selection activeCell="C38" sqref="C38"/>
    </sheetView>
  </sheetViews>
  <sheetFormatPr defaultColWidth="11" defaultRowHeight="15.75" x14ac:dyDescent="0.25"/>
  <cols>
    <col min="1" max="1" width="47.125" customWidth="1"/>
    <col min="2" max="2" width="13.125" customWidth="1"/>
    <col min="3" max="5" width="21.375" customWidth="1"/>
  </cols>
  <sheetData>
    <row r="1" spans="1:5" x14ac:dyDescent="0.25">
      <c r="A1" s="341" t="s">
        <v>324</v>
      </c>
      <c r="B1" s="341"/>
      <c r="C1" s="341"/>
      <c r="D1" s="341"/>
      <c r="E1" s="341"/>
    </row>
    <row r="2" spans="1:5" ht="16.5" thickBot="1" x14ac:dyDescent="0.3"/>
    <row r="3" spans="1:5" x14ac:dyDescent="0.25">
      <c r="A3" s="369"/>
      <c r="B3" s="336"/>
      <c r="C3" s="373"/>
      <c r="D3" s="374"/>
      <c r="E3" s="375"/>
    </row>
    <row r="4" spans="1:5" ht="16.5" thickBot="1" x14ac:dyDescent="0.3">
      <c r="A4" s="370"/>
      <c r="B4" s="372"/>
      <c r="C4" s="376" t="s">
        <v>67</v>
      </c>
      <c r="D4" s="377"/>
      <c r="E4" s="378"/>
    </row>
    <row r="5" spans="1:5" ht="16.5" thickBot="1" x14ac:dyDescent="0.3">
      <c r="A5" s="371"/>
      <c r="B5" s="337"/>
      <c r="C5" s="22" t="s">
        <v>68</v>
      </c>
      <c r="D5" s="22" t="s">
        <v>69</v>
      </c>
      <c r="E5" s="22" t="s">
        <v>70</v>
      </c>
    </row>
    <row r="6" spans="1:5" ht="16.5" thickBot="1" x14ac:dyDescent="0.3">
      <c r="A6" s="16" t="s">
        <v>363</v>
      </c>
      <c r="B6" s="23"/>
      <c r="C6" s="71"/>
      <c r="D6" s="71"/>
      <c r="E6" s="71">
        <v>901058.31</v>
      </c>
    </row>
    <row r="7" spans="1:5" ht="16.5" thickBot="1" x14ac:dyDescent="0.3">
      <c r="A7" s="16" t="s">
        <v>71</v>
      </c>
      <c r="B7" s="23" t="s">
        <v>10</v>
      </c>
      <c r="C7" s="71">
        <v>365182.85</v>
      </c>
      <c r="D7" s="71">
        <v>4673444.45</v>
      </c>
      <c r="E7" s="71">
        <v>5036627.3</v>
      </c>
    </row>
    <row r="8" spans="1:5" ht="16.5" thickBot="1" x14ac:dyDescent="0.3">
      <c r="A8" s="16" t="s">
        <v>72</v>
      </c>
      <c r="B8" s="23" t="s">
        <v>12</v>
      </c>
      <c r="C8" s="71">
        <v>817788.76</v>
      </c>
      <c r="D8" s="71">
        <v>4989452.88</v>
      </c>
      <c r="E8" s="71">
        <v>5807241.6399999997</v>
      </c>
    </row>
    <row r="9" spans="1:5" ht="16.5" thickBot="1" x14ac:dyDescent="0.3">
      <c r="A9" s="16" t="s">
        <v>364</v>
      </c>
      <c r="B9" s="23" t="s">
        <v>73</v>
      </c>
      <c r="C9" s="71"/>
      <c r="D9" s="71"/>
      <c r="E9" s="71">
        <v>132443.97</v>
      </c>
    </row>
    <row r="10" spans="1:5" ht="16.5" thickBot="1" x14ac:dyDescent="0.3">
      <c r="A10" s="16" t="s">
        <v>365</v>
      </c>
      <c r="B10" s="23" t="s">
        <v>12</v>
      </c>
      <c r="C10" s="71"/>
      <c r="D10" s="71"/>
      <c r="E10" s="71"/>
    </row>
    <row r="11" spans="1:5" ht="16.5" thickBot="1" x14ac:dyDescent="0.3">
      <c r="A11" s="16" t="s">
        <v>366</v>
      </c>
      <c r="B11" s="23" t="s">
        <v>73</v>
      </c>
      <c r="C11" s="71"/>
      <c r="D11" s="71"/>
      <c r="E11" s="71">
        <v>132443.97</v>
      </c>
    </row>
    <row r="12" spans="1:5" ht="16.5" thickBot="1" x14ac:dyDescent="0.3">
      <c r="A12" s="16" t="s">
        <v>74</v>
      </c>
      <c r="B12" s="23" t="s">
        <v>10</v>
      </c>
      <c r="C12" s="71">
        <v>9402827.0500000007</v>
      </c>
      <c r="D12" s="71">
        <v>2250721.4900000002</v>
      </c>
      <c r="E12" s="203">
        <v>11653584.539999999</v>
      </c>
    </row>
    <row r="13" spans="1:5" ht="24.75" thickBot="1" x14ac:dyDescent="0.3">
      <c r="A13" s="24" t="s">
        <v>75</v>
      </c>
      <c r="B13" s="23"/>
      <c r="C13" s="71"/>
      <c r="D13" s="71"/>
      <c r="E13" s="71"/>
    </row>
    <row r="14" spans="1:5" x14ac:dyDescent="0.25">
      <c r="A14" s="17"/>
      <c r="B14" s="379" t="s">
        <v>12</v>
      </c>
      <c r="C14" s="232"/>
      <c r="D14" s="232"/>
      <c r="E14" s="232"/>
    </row>
    <row r="15" spans="1:5" ht="16.5" thickBot="1" x14ac:dyDescent="0.3">
      <c r="A15" s="16" t="s">
        <v>76</v>
      </c>
      <c r="B15" s="380"/>
      <c r="C15" s="233">
        <v>5499935.4299999997</v>
      </c>
      <c r="D15" s="233">
        <v>1688933.31</v>
      </c>
      <c r="E15" s="234">
        <v>7168868.7400000002</v>
      </c>
    </row>
    <row r="16" spans="1:5" ht="16.5" thickBot="1" x14ac:dyDescent="0.3">
      <c r="A16" s="16" t="s">
        <v>77</v>
      </c>
      <c r="B16" s="23" t="s">
        <v>12</v>
      </c>
      <c r="C16" s="71"/>
      <c r="D16" s="79"/>
      <c r="E16" s="206" t="s">
        <v>323</v>
      </c>
    </row>
    <row r="17" spans="1:5" ht="16.5" thickBot="1" x14ac:dyDescent="0.3">
      <c r="A17" s="16" t="s">
        <v>78</v>
      </c>
      <c r="B17" s="23" t="s">
        <v>12</v>
      </c>
      <c r="C17" s="71"/>
      <c r="D17" s="79"/>
      <c r="E17" s="207"/>
    </row>
    <row r="18" spans="1:5" ht="16.5" thickBot="1" x14ac:dyDescent="0.3">
      <c r="A18" s="25" t="s">
        <v>367</v>
      </c>
      <c r="B18" s="23" t="s">
        <v>73</v>
      </c>
      <c r="C18" s="71"/>
      <c r="D18" s="71"/>
      <c r="E18" s="78">
        <f>E11+E12-E15</f>
        <v>4617159.7699999996</v>
      </c>
    </row>
    <row r="19" spans="1:5" ht="16.5" thickBot="1" x14ac:dyDescent="0.3"/>
    <row r="20" spans="1:5" ht="26.25" thickBot="1" x14ac:dyDescent="0.3">
      <c r="A20" s="26" t="s">
        <v>368</v>
      </c>
      <c r="B20" s="1"/>
      <c r="C20" s="64"/>
    </row>
    <row r="21" spans="1:5" ht="16.5" thickBot="1" x14ac:dyDescent="0.3">
      <c r="A21" s="27" t="s">
        <v>79</v>
      </c>
      <c r="B21" s="28"/>
      <c r="C21" s="65"/>
    </row>
    <row r="22" spans="1:5" ht="16.5" thickBot="1" x14ac:dyDescent="0.3">
      <c r="A22" s="16" t="s">
        <v>369</v>
      </c>
      <c r="B22" s="29"/>
      <c r="C22" s="66">
        <v>3934020.95</v>
      </c>
    </row>
    <row r="23" spans="1:5" ht="24.75" thickBot="1" x14ac:dyDescent="0.3">
      <c r="A23" s="16" t="s">
        <v>80</v>
      </c>
      <c r="B23" s="29"/>
      <c r="C23" s="66">
        <v>2128733.75</v>
      </c>
    </row>
    <row r="24" spans="1:5" ht="16.5" thickBot="1" x14ac:dyDescent="0.3">
      <c r="A24" s="16" t="s">
        <v>81</v>
      </c>
      <c r="B24" s="29"/>
      <c r="C24" s="66"/>
    </row>
    <row r="25" spans="1:5" ht="16.5" thickBot="1" x14ac:dyDescent="0.3">
      <c r="A25" s="16" t="s">
        <v>82</v>
      </c>
      <c r="B25" s="29"/>
      <c r="C25" s="66">
        <v>30877.82</v>
      </c>
    </row>
    <row r="26" spans="1:5" ht="16.5" thickBot="1" x14ac:dyDescent="0.3">
      <c r="A26" s="16" t="s">
        <v>83</v>
      </c>
      <c r="B26" s="29"/>
      <c r="C26" s="66">
        <v>227037.69</v>
      </c>
    </row>
    <row r="27" spans="1:5" ht="27" customHeight="1" x14ac:dyDescent="0.25">
      <c r="A27" s="381"/>
      <c r="B27" s="336" t="s">
        <v>84</v>
      </c>
      <c r="C27" s="383">
        <f>C22+C23+C25+C26</f>
        <v>6320670.2100000009</v>
      </c>
    </row>
    <row r="28" spans="1:5" ht="16.5" thickBot="1" x14ac:dyDescent="0.3">
      <c r="A28" s="382"/>
      <c r="B28" s="337"/>
      <c r="C28" s="384"/>
    </row>
    <row r="29" spans="1:5" ht="16.5" thickBot="1" x14ac:dyDescent="0.3">
      <c r="A29" s="25" t="s">
        <v>85</v>
      </c>
      <c r="B29" s="29"/>
      <c r="C29" s="66"/>
    </row>
    <row r="30" spans="1:5" ht="16.5" thickBot="1" x14ac:dyDescent="0.3">
      <c r="A30" s="16" t="s">
        <v>86</v>
      </c>
      <c r="B30" s="29"/>
      <c r="C30" s="66"/>
    </row>
    <row r="31" spans="1:5" ht="16.5" thickBot="1" x14ac:dyDescent="0.3">
      <c r="A31" s="16" t="s">
        <v>87</v>
      </c>
      <c r="B31" s="29"/>
      <c r="C31" s="66"/>
    </row>
    <row r="32" spans="1:5" ht="16.5" thickBot="1" x14ac:dyDescent="0.3">
      <c r="A32" s="16" t="s">
        <v>88</v>
      </c>
      <c r="B32" s="29"/>
      <c r="C32" s="66"/>
    </row>
    <row r="33" spans="1:3" ht="16.5" thickBot="1" x14ac:dyDescent="0.3">
      <c r="A33" s="16" t="s">
        <v>89</v>
      </c>
      <c r="B33" s="29"/>
      <c r="C33" s="66"/>
    </row>
    <row r="34" spans="1:3" ht="16.5" thickBot="1" x14ac:dyDescent="0.3">
      <c r="A34" s="16" t="s">
        <v>90</v>
      </c>
      <c r="B34" s="29"/>
      <c r="C34" s="66"/>
    </row>
    <row r="35" spans="1:3" ht="23.25" thickBot="1" x14ac:dyDescent="0.3">
      <c r="A35" s="16"/>
      <c r="B35" s="2" t="s">
        <v>91</v>
      </c>
      <c r="C35" s="68">
        <f>SUM(C30:C34)</f>
        <v>0</v>
      </c>
    </row>
    <row r="36" spans="1:3" ht="16.5" thickBot="1" x14ac:dyDescent="0.3">
      <c r="A36" s="16" t="s">
        <v>92</v>
      </c>
      <c r="B36" s="29"/>
      <c r="C36" s="66"/>
    </row>
    <row r="37" spans="1:3" ht="34.5" thickBot="1" x14ac:dyDescent="0.3">
      <c r="A37" s="16"/>
      <c r="B37" s="2" t="s">
        <v>93</v>
      </c>
      <c r="C37" s="68"/>
    </row>
    <row r="38" spans="1:3" ht="34.5" thickBot="1" x14ac:dyDescent="0.3">
      <c r="A38" s="16"/>
      <c r="B38" s="2" t="s">
        <v>94</v>
      </c>
      <c r="C38" s="68">
        <f>E18-C27-C35-C37</f>
        <v>-1703510.4400000013</v>
      </c>
    </row>
    <row r="39" spans="1:3" ht="24" customHeight="1" thickBot="1" x14ac:dyDescent="0.3">
      <c r="A39" s="367" t="s">
        <v>95</v>
      </c>
      <c r="B39" s="368"/>
      <c r="C39" s="66"/>
    </row>
    <row r="40" spans="1:3" x14ac:dyDescent="0.25">
      <c r="C40" s="67"/>
    </row>
    <row r="41" spans="1:3" x14ac:dyDescent="0.25">
      <c r="C41" s="67"/>
    </row>
  </sheetData>
  <mergeCells count="10">
    <mergeCell ref="A39:B39"/>
    <mergeCell ref="A1:E1"/>
    <mergeCell ref="A3:A5"/>
    <mergeCell ref="B3:B5"/>
    <mergeCell ref="C3:E3"/>
    <mergeCell ref="C4:E4"/>
    <mergeCell ref="B14:B15"/>
    <mergeCell ref="A27:A28"/>
    <mergeCell ref="B27:B28"/>
    <mergeCell ref="C27:C28"/>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E41"/>
  <sheetViews>
    <sheetView topLeftCell="A21" zoomScale="120" zoomScaleNormal="120" workbookViewId="0">
      <selection activeCell="D26" sqref="D26"/>
    </sheetView>
  </sheetViews>
  <sheetFormatPr defaultColWidth="11" defaultRowHeight="15.75" x14ac:dyDescent="0.25"/>
  <cols>
    <col min="1" max="1" width="47.125" customWidth="1"/>
    <col min="2" max="2" width="13.125" customWidth="1"/>
    <col min="3" max="5" width="21.375" customWidth="1"/>
  </cols>
  <sheetData>
    <row r="1" spans="1:5" x14ac:dyDescent="0.25">
      <c r="A1" s="341" t="s">
        <v>354</v>
      </c>
      <c r="B1" s="341"/>
      <c r="C1" s="341"/>
      <c r="D1" s="341"/>
      <c r="E1" s="341"/>
    </row>
    <row r="2" spans="1:5" ht="16.5" thickBot="1" x14ac:dyDescent="0.3"/>
    <row r="3" spans="1:5" x14ac:dyDescent="0.25">
      <c r="A3" s="369"/>
      <c r="B3" s="336"/>
      <c r="C3" s="373"/>
      <c r="D3" s="374"/>
      <c r="E3" s="375"/>
    </row>
    <row r="4" spans="1:5" ht="16.5" thickBot="1" x14ac:dyDescent="0.3">
      <c r="A4" s="370"/>
      <c r="B4" s="372"/>
      <c r="C4" s="376" t="s">
        <v>67</v>
      </c>
      <c r="D4" s="377"/>
      <c r="E4" s="378"/>
    </row>
    <row r="5" spans="1:5" ht="16.5" thickBot="1" x14ac:dyDescent="0.3">
      <c r="A5" s="371"/>
      <c r="B5" s="337"/>
      <c r="C5" s="22" t="s">
        <v>68</v>
      </c>
      <c r="D5" s="22" t="s">
        <v>69</v>
      </c>
      <c r="E5" s="22" t="s">
        <v>70</v>
      </c>
    </row>
    <row r="6" spans="1:5" ht="16.5" thickBot="1" x14ac:dyDescent="0.3">
      <c r="A6" s="16" t="s">
        <v>370</v>
      </c>
      <c r="B6" s="23"/>
      <c r="C6" s="71"/>
      <c r="D6" s="71"/>
      <c r="E6" s="71">
        <v>132443.97</v>
      </c>
    </row>
    <row r="7" spans="1:5" ht="16.5" thickBot="1" x14ac:dyDescent="0.3">
      <c r="A7" s="16" t="s">
        <v>71</v>
      </c>
      <c r="B7" s="23" t="s">
        <v>10</v>
      </c>
      <c r="C7" s="71">
        <v>1287079.8</v>
      </c>
      <c r="D7" s="71">
        <v>5620816.0999999996</v>
      </c>
      <c r="E7" s="71">
        <f>C7+D7</f>
        <v>6907895.8999999994</v>
      </c>
    </row>
    <row r="8" spans="1:5" ht="16.5" thickBot="1" x14ac:dyDescent="0.3">
      <c r="A8" s="16" t="s">
        <v>72</v>
      </c>
      <c r="B8" s="23" t="s">
        <v>12</v>
      </c>
      <c r="C8" s="71">
        <v>1409487</v>
      </c>
      <c r="D8" s="71">
        <v>4181087.92</v>
      </c>
      <c r="E8" s="71">
        <f>C8+D8</f>
        <v>5590574.9199999999</v>
      </c>
    </row>
    <row r="9" spans="1:5" ht="135" customHeight="1" thickBot="1" x14ac:dyDescent="0.3">
      <c r="A9" s="16" t="s">
        <v>314</v>
      </c>
      <c r="B9" s="23" t="s">
        <v>73</v>
      </c>
      <c r="C9" s="71"/>
      <c r="D9" s="71"/>
      <c r="E9" s="71">
        <f>E6+E7-E8</f>
        <v>1449764.9499999993</v>
      </c>
    </row>
    <row r="10" spans="1:5" ht="16.5" thickBot="1" x14ac:dyDescent="0.3">
      <c r="A10" s="16" t="s">
        <v>371</v>
      </c>
      <c r="B10" s="23" t="s">
        <v>12</v>
      </c>
      <c r="C10" s="71"/>
      <c r="D10" s="71"/>
      <c r="E10" s="71"/>
    </row>
    <row r="11" spans="1:5" ht="16.5" thickBot="1" x14ac:dyDescent="0.3">
      <c r="A11" s="16" t="s">
        <v>372</v>
      </c>
      <c r="B11" s="23" t="s">
        <v>73</v>
      </c>
      <c r="C11" s="71"/>
      <c r="D11" s="71"/>
      <c r="E11" s="71">
        <f>E9</f>
        <v>1449764.9499999993</v>
      </c>
    </row>
    <row r="12" spans="1:5" ht="16.5" thickBot="1" x14ac:dyDescent="0.3">
      <c r="A12" s="16" t="s">
        <v>74</v>
      </c>
      <c r="B12" s="23" t="s">
        <v>10</v>
      </c>
      <c r="C12" s="71">
        <v>10160016.85</v>
      </c>
      <c r="D12" s="71">
        <v>4573329.82</v>
      </c>
      <c r="E12" s="71">
        <f>C12+D12</f>
        <v>14733346.67</v>
      </c>
    </row>
    <row r="13" spans="1:5" ht="24.75" thickBot="1" x14ac:dyDescent="0.3">
      <c r="A13" s="24" t="s">
        <v>75</v>
      </c>
      <c r="B13" s="23"/>
      <c r="C13" s="71"/>
      <c r="D13" s="71"/>
      <c r="E13" s="71"/>
    </row>
    <row r="14" spans="1:5" x14ac:dyDescent="0.25">
      <c r="A14" s="17"/>
      <c r="B14" s="379" t="s">
        <v>12</v>
      </c>
      <c r="C14" s="232"/>
      <c r="D14" s="232"/>
      <c r="E14" s="232"/>
    </row>
    <row r="15" spans="1:5" ht="16.5" thickBot="1" x14ac:dyDescent="0.3">
      <c r="A15" s="16" t="s">
        <v>76</v>
      </c>
      <c r="B15" s="380"/>
      <c r="C15" s="233">
        <v>5708145.4699999997</v>
      </c>
      <c r="D15" s="233">
        <v>4651344.78</v>
      </c>
      <c r="E15" s="71">
        <f>C15+D15</f>
        <v>10359490.25</v>
      </c>
    </row>
    <row r="16" spans="1:5" ht="16.5" thickBot="1" x14ac:dyDescent="0.3">
      <c r="A16" s="16" t="s">
        <v>77</v>
      </c>
      <c r="B16" s="23" t="s">
        <v>12</v>
      </c>
      <c r="C16" s="71"/>
      <c r="D16" s="79"/>
      <c r="E16" s="206">
        <v>77072</v>
      </c>
    </row>
    <row r="17" spans="1:5" ht="16.5" thickBot="1" x14ac:dyDescent="0.3">
      <c r="A17" s="16" t="s">
        <v>78</v>
      </c>
      <c r="B17" s="23" t="s">
        <v>12</v>
      </c>
      <c r="C17" s="71"/>
      <c r="D17" s="79"/>
      <c r="E17" s="207">
        <v>997616.85</v>
      </c>
    </row>
    <row r="18" spans="1:5" ht="16.5" thickBot="1" x14ac:dyDescent="0.3">
      <c r="A18" s="25" t="s">
        <v>373</v>
      </c>
      <c r="B18" s="23" t="s">
        <v>73</v>
      </c>
      <c r="C18" s="71"/>
      <c r="D18" s="71"/>
      <c r="E18" s="78">
        <f>E11+E12-E15-E16-E17</f>
        <v>4748932.5199999996</v>
      </c>
    </row>
    <row r="19" spans="1:5" ht="16.5" thickBot="1" x14ac:dyDescent="0.3"/>
    <row r="20" spans="1:5" ht="26.25" thickBot="1" x14ac:dyDescent="0.3">
      <c r="A20" s="26" t="s">
        <v>377</v>
      </c>
      <c r="B20" s="1"/>
      <c r="C20" s="64"/>
    </row>
    <row r="21" spans="1:5" ht="16.5" thickBot="1" x14ac:dyDescent="0.3">
      <c r="A21" s="27" t="s">
        <v>79</v>
      </c>
      <c r="B21" s="28"/>
      <c r="C21" s="65"/>
    </row>
    <row r="22" spans="1:5" ht="16.5" thickBot="1" x14ac:dyDescent="0.3">
      <c r="A22" s="16" t="s">
        <v>378</v>
      </c>
      <c r="B22" s="29"/>
      <c r="C22" s="66">
        <v>5548029.9800000004</v>
      </c>
    </row>
    <row r="23" spans="1:5" ht="24.75" thickBot="1" x14ac:dyDescent="0.3">
      <c r="A23" s="16" t="s">
        <v>80</v>
      </c>
      <c r="B23" s="29"/>
      <c r="C23" s="66">
        <v>4516011.58</v>
      </c>
    </row>
    <row r="24" spans="1:5" ht="16.5" thickBot="1" x14ac:dyDescent="0.3">
      <c r="A24" s="16" t="s">
        <v>81</v>
      </c>
      <c r="B24" s="29"/>
      <c r="C24" s="66"/>
    </row>
    <row r="25" spans="1:5" ht="16.5" thickBot="1" x14ac:dyDescent="0.3">
      <c r="A25" s="16" t="s">
        <v>82</v>
      </c>
      <c r="B25" s="29"/>
      <c r="C25" s="66">
        <v>50877.82</v>
      </c>
    </row>
    <row r="26" spans="1:5" ht="16.5" thickBot="1" x14ac:dyDescent="0.3">
      <c r="A26" s="16" t="s">
        <v>83</v>
      </c>
      <c r="B26" s="29"/>
      <c r="C26" s="66">
        <v>1152332.83</v>
      </c>
    </row>
    <row r="27" spans="1:5" ht="27" customHeight="1" x14ac:dyDescent="0.25">
      <c r="A27" s="381"/>
      <c r="B27" s="336" t="s">
        <v>84</v>
      </c>
      <c r="C27" s="383">
        <f>C22+C23+C25+C26</f>
        <v>11267252.210000001</v>
      </c>
    </row>
    <row r="28" spans="1:5" ht="16.5" thickBot="1" x14ac:dyDescent="0.3">
      <c r="A28" s="382"/>
      <c r="B28" s="337"/>
      <c r="C28" s="384"/>
    </row>
    <row r="29" spans="1:5" ht="16.5" thickBot="1" x14ac:dyDescent="0.3">
      <c r="A29" s="25" t="s">
        <v>85</v>
      </c>
      <c r="B29" s="29"/>
      <c r="C29" s="66"/>
    </row>
    <row r="30" spans="1:5" ht="16.5" thickBot="1" x14ac:dyDescent="0.3">
      <c r="A30" s="16" t="s">
        <v>86</v>
      </c>
      <c r="B30" s="29"/>
      <c r="C30" s="66"/>
    </row>
    <row r="31" spans="1:5" ht="16.5" thickBot="1" x14ac:dyDescent="0.3">
      <c r="A31" s="16" t="s">
        <v>87</v>
      </c>
      <c r="B31" s="29"/>
      <c r="C31" s="66">
        <v>637277.81999999995</v>
      </c>
    </row>
    <row r="32" spans="1:5" ht="16.5" thickBot="1" x14ac:dyDescent="0.3">
      <c r="A32" s="16" t="s">
        <v>88</v>
      </c>
      <c r="B32" s="29"/>
      <c r="C32" s="66"/>
    </row>
    <row r="33" spans="1:3" ht="16.5" thickBot="1" x14ac:dyDescent="0.3">
      <c r="A33" s="16" t="s">
        <v>89</v>
      </c>
      <c r="B33" s="29"/>
      <c r="C33" s="66"/>
    </row>
    <row r="34" spans="1:3" ht="16.5" thickBot="1" x14ac:dyDescent="0.3">
      <c r="A34" s="16" t="s">
        <v>90</v>
      </c>
      <c r="B34" s="29"/>
      <c r="C34" s="66"/>
    </row>
    <row r="35" spans="1:3" ht="23.25" thickBot="1" x14ac:dyDescent="0.3">
      <c r="A35" s="16"/>
      <c r="B35" s="2" t="s">
        <v>91</v>
      </c>
      <c r="C35" s="68">
        <f>SUM(C30:C34)</f>
        <v>637277.81999999995</v>
      </c>
    </row>
    <row r="36" spans="1:3" ht="16.5" thickBot="1" x14ac:dyDescent="0.3">
      <c r="A36" s="16" t="s">
        <v>92</v>
      </c>
      <c r="B36" s="29"/>
      <c r="C36" s="66"/>
    </row>
    <row r="37" spans="1:3" ht="34.5" thickBot="1" x14ac:dyDescent="0.3">
      <c r="A37" s="16"/>
      <c r="B37" s="2" t="s">
        <v>93</v>
      </c>
      <c r="C37" s="68"/>
    </row>
    <row r="38" spans="1:3" ht="34.5" thickBot="1" x14ac:dyDescent="0.3">
      <c r="A38" s="16"/>
      <c r="B38" s="2" t="s">
        <v>94</v>
      </c>
      <c r="C38" s="68">
        <f>E18-C27-C35-C37</f>
        <v>-7155597.5100000016</v>
      </c>
    </row>
    <row r="39" spans="1:3" ht="24" customHeight="1" thickBot="1" x14ac:dyDescent="0.3">
      <c r="A39" s="367" t="s">
        <v>95</v>
      </c>
      <c r="B39" s="368"/>
      <c r="C39" s="66"/>
    </row>
    <row r="40" spans="1:3" x14ac:dyDescent="0.25">
      <c r="C40" s="67"/>
    </row>
    <row r="41" spans="1:3" x14ac:dyDescent="0.25">
      <c r="C41" s="67"/>
    </row>
  </sheetData>
  <mergeCells count="10">
    <mergeCell ref="A27:A28"/>
    <mergeCell ref="B27:B28"/>
    <mergeCell ref="C27:C28"/>
    <mergeCell ref="A39:B39"/>
    <mergeCell ref="A1:E1"/>
    <mergeCell ref="A3:A5"/>
    <mergeCell ref="B3:B5"/>
    <mergeCell ref="C3:E3"/>
    <mergeCell ref="C4:E4"/>
    <mergeCell ref="B14:B1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O37"/>
  <sheetViews>
    <sheetView topLeftCell="C1" workbookViewId="0">
      <selection activeCell="K14" sqref="K14"/>
    </sheetView>
  </sheetViews>
  <sheetFormatPr defaultColWidth="11" defaultRowHeight="15.75" x14ac:dyDescent="0.25"/>
  <cols>
    <col min="1" max="1" width="47.125" customWidth="1"/>
    <col min="2" max="2" width="22.375" customWidth="1"/>
    <col min="3" max="6" width="21.875" customWidth="1"/>
    <col min="7" max="9" width="19.875" customWidth="1"/>
    <col min="10" max="10" width="21" customWidth="1"/>
    <col min="11" max="11" width="18.625" customWidth="1"/>
  </cols>
  <sheetData>
    <row r="1" spans="1:15" ht="26.1" customHeight="1" x14ac:dyDescent="0.25">
      <c r="A1" s="385" t="s">
        <v>96</v>
      </c>
      <c r="B1" s="385"/>
      <c r="C1" s="385"/>
      <c r="D1" s="385"/>
      <c r="E1" s="385"/>
      <c r="F1" s="385"/>
      <c r="G1" s="385"/>
      <c r="H1" s="385"/>
      <c r="I1" s="385"/>
    </row>
    <row r="2" spans="1:15" ht="16.5" thickBot="1" x14ac:dyDescent="0.3">
      <c r="A2" s="30"/>
      <c r="B2" s="30"/>
      <c r="C2" s="30"/>
      <c r="D2" s="30"/>
      <c r="E2" s="30"/>
      <c r="F2" s="30"/>
    </row>
    <row r="3" spans="1:15" x14ac:dyDescent="0.25">
      <c r="A3" s="386"/>
      <c r="B3" s="389" t="s">
        <v>97</v>
      </c>
      <c r="C3" s="390"/>
      <c r="D3" s="390"/>
      <c r="E3" s="390"/>
      <c r="F3" s="390"/>
      <c r="G3" s="390"/>
      <c r="H3" s="390"/>
      <c r="I3" s="390"/>
      <c r="J3" s="390"/>
      <c r="K3" s="391"/>
    </row>
    <row r="4" spans="1:15" ht="16.5" thickBot="1" x14ac:dyDescent="0.3">
      <c r="A4" s="387"/>
      <c r="B4" s="392"/>
      <c r="C4" s="393"/>
      <c r="D4" s="393"/>
      <c r="E4" s="393"/>
      <c r="F4" s="393"/>
      <c r="G4" s="393"/>
      <c r="H4" s="393"/>
      <c r="I4" s="393"/>
      <c r="J4" s="393"/>
      <c r="K4" s="394"/>
    </row>
    <row r="5" spans="1:15" ht="16.5" thickBot="1" x14ac:dyDescent="0.3">
      <c r="A5" s="371"/>
      <c r="B5" s="2" t="s">
        <v>336</v>
      </c>
      <c r="C5" s="2">
        <v>2015</v>
      </c>
      <c r="D5" s="2">
        <v>2016</v>
      </c>
      <c r="E5" s="2">
        <v>2017</v>
      </c>
      <c r="F5" s="2">
        <v>2018</v>
      </c>
      <c r="G5" s="2">
        <v>2019</v>
      </c>
      <c r="H5" s="2">
        <v>2020</v>
      </c>
      <c r="I5" s="2">
        <v>2021</v>
      </c>
      <c r="J5" s="2">
        <v>2022</v>
      </c>
      <c r="K5" s="2">
        <v>2023</v>
      </c>
    </row>
    <row r="6" spans="1:15" ht="16.5" thickBot="1" x14ac:dyDescent="0.3">
      <c r="A6" s="25" t="s">
        <v>98</v>
      </c>
      <c r="B6" s="96">
        <f>'Riacc. Straord.'!C9</f>
        <v>1843957.2799999996</v>
      </c>
      <c r="C6" s="96">
        <v>2138697.69</v>
      </c>
      <c r="D6" s="96">
        <v>2862943.42</v>
      </c>
      <c r="E6" s="96">
        <v>2853020.76</v>
      </c>
      <c r="F6" s="96">
        <v>2433698.89</v>
      </c>
      <c r="G6" s="96">
        <v>2662232.85</v>
      </c>
      <c r="H6" s="96">
        <v>3149125.44</v>
      </c>
      <c r="I6" s="96">
        <v>3530134.51</v>
      </c>
      <c r="J6" s="96">
        <v>4617123.7699999996</v>
      </c>
      <c r="K6" s="96">
        <v>6491592.7599999998</v>
      </c>
    </row>
    <row r="7" spans="1:15" ht="16.5" thickBot="1" x14ac:dyDescent="0.3">
      <c r="A7" s="16" t="s">
        <v>99</v>
      </c>
      <c r="B7" s="96"/>
      <c r="C7" s="96"/>
      <c r="D7" s="96"/>
      <c r="E7" s="96"/>
      <c r="F7" s="96"/>
      <c r="G7" s="96"/>
      <c r="H7" s="96"/>
      <c r="I7" s="63"/>
      <c r="J7" s="90"/>
      <c r="K7" s="90"/>
    </row>
    <row r="8" spans="1:15" ht="16.5" thickBot="1" x14ac:dyDescent="0.3">
      <c r="A8" s="16" t="s">
        <v>100</v>
      </c>
      <c r="B8" s="96">
        <f>'Riacc. Straord.'!C14</f>
        <v>1771982.58</v>
      </c>
      <c r="C8" s="96">
        <v>1516355.72</v>
      </c>
      <c r="D8" s="96">
        <v>2145416.2400000002</v>
      </c>
      <c r="E8" s="96">
        <v>2163655.21</v>
      </c>
      <c r="F8" s="96">
        <v>2270529.31</v>
      </c>
      <c r="G8" s="96">
        <v>5676311.6900000004</v>
      </c>
      <c r="H8" s="96"/>
      <c r="I8" s="63"/>
      <c r="J8" s="90">
        <v>6320670.2000000002</v>
      </c>
      <c r="K8" s="90">
        <v>10095271.93</v>
      </c>
    </row>
    <row r="9" spans="1:15" ht="16.5" thickBot="1" x14ac:dyDescent="0.3">
      <c r="A9" s="16" t="s">
        <v>101</v>
      </c>
      <c r="B9" s="96">
        <f>'Riacc. Straord.'!C21</f>
        <v>2321421.5699999998</v>
      </c>
      <c r="C9" s="96">
        <v>2847019.28</v>
      </c>
      <c r="D9" s="96"/>
      <c r="E9" s="96">
        <v>2836200.19</v>
      </c>
      <c r="F9" s="96">
        <v>2598829.17</v>
      </c>
      <c r="G9" s="96"/>
      <c r="H9" s="96"/>
      <c r="I9" s="63"/>
      <c r="J9" s="90"/>
      <c r="K9" s="90">
        <v>637277.81999999995</v>
      </c>
    </row>
    <row r="10" spans="1:15" ht="16.5" thickBot="1" x14ac:dyDescent="0.3">
      <c r="A10" s="16" t="s">
        <v>102</v>
      </c>
      <c r="B10" s="96"/>
      <c r="C10" s="96"/>
      <c r="D10" s="96"/>
      <c r="E10" s="96"/>
      <c r="F10" s="96"/>
      <c r="G10" s="96"/>
      <c r="H10" s="96"/>
      <c r="I10" s="63"/>
      <c r="J10" s="90"/>
      <c r="K10" s="90"/>
    </row>
    <row r="11" spans="1:15" ht="16.5" thickBot="1" x14ac:dyDescent="0.3">
      <c r="A11" s="265" t="s">
        <v>103</v>
      </c>
      <c r="B11" s="266">
        <f>B6-B8-B9</f>
        <v>-2249446.87</v>
      </c>
      <c r="C11" s="266">
        <f t="shared" ref="C11:F11" si="0">C6-C8-C9</f>
        <v>-2224677.3099999996</v>
      </c>
      <c r="D11" s="266">
        <f t="shared" si="0"/>
        <v>717527.1799999997</v>
      </c>
      <c r="E11" s="266">
        <f t="shared" si="0"/>
        <v>-2146834.64</v>
      </c>
      <c r="F11" s="266">
        <f t="shared" si="0"/>
        <v>-2435659.59</v>
      </c>
      <c r="G11" s="266">
        <f>G6-G8-G9-G10</f>
        <v>-3014078.8400000003</v>
      </c>
      <c r="H11" s="266">
        <f>H6-H8-H9</f>
        <v>3149125.44</v>
      </c>
      <c r="I11" s="267">
        <f>I6-I8-I9</f>
        <v>3530134.51</v>
      </c>
      <c r="J11" s="267">
        <f>J6-J8-J9-J10</f>
        <v>-1703546.4300000006</v>
      </c>
      <c r="K11" s="267">
        <f>K6-K8-K9-K10</f>
        <v>-4240956.99</v>
      </c>
    </row>
    <row r="12" spans="1:15" ht="16.5" thickBot="1" x14ac:dyDescent="0.3">
      <c r="A12" s="268" t="s">
        <v>337</v>
      </c>
      <c r="B12" s="269">
        <f>B11/30</f>
        <v>-74981.562333333335</v>
      </c>
      <c r="C12" s="270">
        <v>-74981.56</v>
      </c>
      <c r="D12" s="270">
        <v>-74981.56</v>
      </c>
      <c r="E12" s="270">
        <v>-74981.56</v>
      </c>
      <c r="F12" s="270">
        <v>-74981.56</v>
      </c>
      <c r="G12" s="270">
        <v>-74981.56</v>
      </c>
      <c r="H12" s="270">
        <v>-74981.56</v>
      </c>
      <c r="I12" s="270">
        <v>-74981.56</v>
      </c>
      <c r="J12" s="271">
        <v>-74981.56</v>
      </c>
      <c r="K12" s="271">
        <v>-74981.56</v>
      </c>
    </row>
    <row r="13" spans="1:15" ht="16.5" thickBot="1" x14ac:dyDescent="0.3">
      <c r="A13" s="268" t="s">
        <v>338</v>
      </c>
      <c r="B13" s="269"/>
      <c r="C13" s="270">
        <f>B11-C12</f>
        <v>-2174465.31</v>
      </c>
      <c r="D13" s="270">
        <f t="shared" ref="D13:J13" si="1">C13-D12</f>
        <v>-2099483.75</v>
      </c>
      <c r="E13" s="270">
        <f t="shared" si="1"/>
        <v>-2024502.19</v>
      </c>
      <c r="F13" s="270">
        <f t="shared" si="1"/>
        <v>-1949520.63</v>
      </c>
      <c r="G13" s="270">
        <f t="shared" si="1"/>
        <v>-1874539.0699999998</v>
      </c>
      <c r="H13" s="270">
        <f t="shared" si="1"/>
        <v>-1799557.5099999998</v>
      </c>
      <c r="I13" s="270">
        <f t="shared" si="1"/>
        <v>-1724575.9499999997</v>
      </c>
      <c r="J13" s="271">
        <f t="shared" si="1"/>
        <v>-1649594.3899999997</v>
      </c>
      <c r="K13" s="271">
        <f>J13-K12</f>
        <v>-1574612.8299999996</v>
      </c>
    </row>
    <row r="14" spans="1:15" ht="16.5" thickBot="1" x14ac:dyDescent="0.3">
      <c r="A14" s="268" t="s">
        <v>339</v>
      </c>
      <c r="B14" s="269"/>
      <c r="C14" s="270"/>
      <c r="D14" s="270"/>
      <c r="E14" s="270"/>
      <c r="F14" s="270"/>
      <c r="G14" s="270"/>
      <c r="H14" s="270"/>
      <c r="I14" s="270"/>
      <c r="J14" s="274"/>
      <c r="K14" s="311" t="s">
        <v>379</v>
      </c>
    </row>
    <row r="15" spans="1:15" x14ac:dyDescent="0.25">
      <c r="A15" s="272"/>
      <c r="B15" s="273"/>
      <c r="C15" s="273"/>
      <c r="D15" s="273"/>
      <c r="E15" s="273"/>
      <c r="F15" s="273"/>
      <c r="G15" s="273"/>
      <c r="H15" s="273"/>
      <c r="I15" s="273"/>
      <c r="J15" s="273"/>
    </row>
    <row r="16" spans="1:15" ht="72.95" customHeight="1" thickBot="1" x14ac:dyDescent="0.3">
      <c r="A16" s="388" t="s">
        <v>104</v>
      </c>
      <c r="B16" s="388"/>
      <c r="C16" s="388"/>
      <c r="D16" s="388"/>
      <c r="E16" s="388"/>
      <c r="F16" s="388"/>
      <c r="G16" s="388"/>
      <c r="H16" s="388"/>
      <c r="I16" s="388"/>
      <c r="J16" s="388"/>
      <c r="K16" s="388"/>
      <c r="L16" s="388"/>
      <c r="M16" s="388"/>
      <c r="N16" s="388"/>
      <c r="O16" s="388"/>
    </row>
    <row r="17" spans="1:11" x14ac:dyDescent="0.25">
      <c r="A17" s="386"/>
      <c r="B17" s="389" t="s">
        <v>97</v>
      </c>
      <c r="C17" s="390"/>
      <c r="D17" s="390"/>
      <c r="E17" s="390"/>
      <c r="F17" s="390"/>
      <c r="G17" s="390"/>
      <c r="H17" s="390"/>
      <c r="I17" s="390"/>
      <c r="J17" s="390"/>
      <c r="K17" s="391"/>
    </row>
    <row r="18" spans="1:11" ht="16.5" thickBot="1" x14ac:dyDescent="0.3">
      <c r="A18" s="387"/>
      <c r="B18" s="392"/>
      <c r="C18" s="393"/>
      <c r="D18" s="393"/>
      <c r="E18" s="393"/>
      <c r="F18" s="393"/>
      <c r="G18" s="393"/>
      <c r="H18" s="393"/>
      <c r="I18" s="393"/>
      <c r="J18" s="393"/>
      <c r="K18" s="394"/>
    </row>
    <row r="19" spans="1:11" ht="16.5" thickBot="1" x14ac:dyDescent="0.3">
      <c r="A19" s="371"/>
      <c r="B19" s="2" t="s">
        <v>336</v>
      </c>
      <c r="C19" s="2">
        <v>2015</v>
      </c>
      <c r="D19" s="2">
        <v>2016</v>
      </c>
      <c r="E19" s="2">
        <v>2017</v>
      </c>
      <c r="F19" s="2">
        <v>2018</v>
      </c>
      <c r="G19" s="2">
        <v>2019</v>
      </c>
      <c r="H19" s="2">
        <v>2020</v>
      </c>
      <c r="I19" s="2">
        <v>2021</v>
      </c>
      <c r="J19" s="2">
        <v>2022</v>
      </c>
      <c r="K19" s="2">
        <v>2023</v>
      </c>
    </row>
    <row r="20" spans="1:11" ht="16.5" thickBot="1" x14ac:dyDescent="0.3">
      <c r="A20" s="25" t="s">
        <v>98</v>
      </c>
      <c r="B20" s="96">
        <f>'Riacc. Straord.'!C23</f>
        <v>-2249446.87</v>
      </c>
      <c r="C20" s="96">
        <v>2138697.69</v>
      </c>
      <c r="D20" s="96">
        <v>2862943.42</v>
      </c>
      <c r="E20" s="96">
        <v>2853020.76</v>
      </c>
      <c r="F20" s="96">
        <v>2433698.89</v>
      </c>
      <c r="G20" s="96">
        <v>2662232.85</v>
      </c>
      <c r="H20" s="96">
        <v>3149125.44</v>
      </c>
      <c r="I20" s="96">
        <v>3530134.51</v>
      </c>
      <c r="J20" s="96">
        <v>4617123.7699999996</v>
      </c>
      <c r="K20" s="96">
        <v>6491592.7599999998</v>
      </c>
    </row>
    <row r="21" spans="1:11" ht="16.5" thickBot="1" x14ac:dyDescent="0.3">
      <c r="A21" s="16" t="s">
        <v>99</v>
      </c>
      <c r="B21" s="96"/>
      <c r="C21" s="96"/>
      <c r="D21" s="96"/>
      <c r="E21" s="96"/>
      <c r="F21" s="96"/>
      <c r="G21" s="96"/>
      <c r="H21" s="96"/>
      <c r="I21" s="63"/>
      <c r="J21" s="90"/>
      <c r="K21" s="90"/>
    </row>
    <row r="22" spans="1:11" ht="16.5" thickBot="1" x14ac:dyDescent="0.3">
      <c r="A22" s="16" t="s">
        <v>100</v>
      </c>
      <c r="B22" s="96">
        <f>'Riacc. Straord.'!C28</f>
        <v>0</v>
      </c>
      <c r="C22" s="96">
        <v>1516355.72</v>
      </c>
      <c r="D22" s="96">
        <v>2145416.2400000002</v>
      </c>
      <c r="E22" s="96">
        <v>2163655.21</v>
      </c>
      <c r="F22" s="96">
        <v>2270529.31</v>
      </c>
      <c r="G22" s="96">
        <v>5676311.6900000004</v>
      </c>
      <c r="H22" s="96"/>
      <c r="I22" s="63"/>
      <c r="J22" s="90">
        <v>6320670.2000000002</v>
      </c>
      <c r="K22" s="90">
        <v>10095271.93</v>
      </c>
    </row>
    <row r="23" spans="1:11" ht="16.5" thickBot="1" x14ac:dyDescent="0.3">
      <c r="A23" s="16" t="s">
        <v>101</v>
      </c>
      <c r="B23" s="96">
        <f>'Riacc. Straord.'!C35</f>
        <v>0</v>
      </c>
      <c r="C23" s="96">
        <v>2847019.28</v>
      </c>
      <c r="D23" s="96"/>
      <c r="E23" s="96">
        <v>2836200.19</v>
      </c>
      <c r="F23" s="96">
        <v>2598829.17</v>
      </c>
      <c r="G23" s="96"/>
      <c r="H23" s="96"/>
      <c r="I23" s="63"/>
      <c r="J23" s="90"/>
      <c r="K23" s="90">
        <v>637277.81999999995</v>
      </c>
    </row>
    <row r="24" spans="1:11" ht="16.5" thickBot="1" x14ac:dyDescent="0.3">
      <c r="A24" s="16" t="s">
        <v>102</v>
      </c>
      <c r="B24" s="96"/>
      <c r="C24" s="96"/>
      <c r="D24" s="96"/>
      <c r="E24" s="96"/>
      <c r="F24" s="96"/>
      <c r="G24" s="96"/>
      <c r="H24" s="96"/>
      <c r="I24" s="63"/>
      <c r="J24" s="90"/>
      <c r="K24" s="90"/>
    </row>
    <row r="25" spans="1:11" ht="16.5" thickBot="1" x14ac:dyDescent="0.3">
      <c r="A25" s="265" t="s">
        <v>103</v>
      </c>
      <c r="B25" s="266">
        <f>B20-B22-B23</f>
        <v>-2249446.87</v>
      </c>
      <c r="C25" s="266">
        <f t="shared" ref="C25:F25" si="2">C20-C22-C23</f>
        <v>-2224677.3099999996</v>
      </c>
      <c r="D25" s="266">
        <f t="shared" si="2"/>
        <v>717527.1799999997</v>
      </c>
      <c r="E25" s="266">
        <f t="shared" si="2"/>
        <v>-2146834.64</v>
      </c>
      <c r="F25" s="266">
        <f t="shared" si="2"/>
        <v>-2435659.59</v>
      </c>
      <c r="G25" s="266">
        <f>G20-G22-G23-G24</f>
        <v>-3014078.8400000003</v>
      </c>
      <c r="H25" s="266">
        <f>H20-H22-H23</f>
        <v>3149125.44</v>
      </c>
      <c r="I25" s="267">
        <f>I20-I22-I23</f>
        <v>3530134.51</v>
      </c>
      <c r="J25" s="267">
        <f>J20-J22-J23-J24</f>
        <v>-1703546.4300000006</v>
      </c>
      <c r="K25" s="267">
        <f>K20-K22-K23-K24</f>
        <v>-4240956.99</v>
      </c>
    </row>
    <row r="26" spans="1:11" ht="16.5" thickBot="1" x14ac:dyDescent="0.3">
      <c r="A26" s="268" t="s">
        <v>337</v>
      </c>
      <c r="B26" s="269">
        <f>B25/30</f>
        <v>-74981.562333333335</v>
      </c>
      <c r="C26" s="270">
        <v>-74981.56</v>
      </c>
      <c r="D26" s="270">
        <v>-74981.56</v>
      </c>
      <c r="E26" s="270">
        <v>-74981.56</v>
      </c>
      <c r="F26" s="270">
        <v>-74981.56</v>
      </c>
      <c r="G26" s="270">
        <v>-74981.56</v>
      </c>
      <c r="H26" s="270">
        <v>-74981.56</v>
      </c>
      <c r="I26" s="270">
        <v>-74981.56</v>
      </c>
      <c r="J26" s="271">
        <v>-74981.56</v>
      </c>
      <c r="K26" s="271">
        <v>-74981.56</v>
      </c>
    </row>
    <row r="27" spans="1:11" ht="16.5" thickBot="1" x14ac:dyDescent="0.3">
      <c r="A27" s="268" t="s">
        <v>338</v>
      </c>
      <c r="B27" s="269"/>
      <c r="C27" s="270">
        <f>B25-C26</f>
        <v>-2174465.31</v>
      </c>
      <c r="D27" s="270">
        <f t="shared" ref="D27" si="3">C27-D26</f>
        <v>-2099483.75</v>
      </c>
      <c r="E27" s="270">
        <f t="shared" ref="E27" si="4">D27-E26</f>
        <v>-2024502.19</v>
      </c>
      <c r="F27" s="270">
        <f t="shared" ref="F27" si="5">E27-F26</f>
        <v>-1949520.63</v>
      </c>
      <c r="G27" s="270">
        <f t="shared" ref="G27" si="6">F27-G26</f>
        <v>-1874539.0699999998</v>
      </c>
      <c r="H27" s="270">
        <f t="shared" ref="H27" si="7">G27-H26</f>
        <v>-1799557.5099999998</v>
      </c>
      <c r="I27" s="270">
        <f t="shared" ref="I27" si="8">H27-I26</f>
        <v>-1724575.9499999997</v>
      </c>
      <c r="J27" s="271">
        <f t="shared" ref="J27" si="9">I27-J26</f>
        <v>-1649594.3899999997</v>
      </c>
      <c r="K27" s="271">
        <f>J27-K26</f>
        <v>-1574612.8299999996</v>
      </c>
    </row>
    <row r="30" spans="1:11" ht="31.5" x14ac:dyDescent="0.25">
      <c r="A30" s="291" t="s">
        <v>352</v>
      </c>
      <c r="B30" s="292">
        <f>K13</f>
        <v>-1574612.8299999996</v>
      </c>
    </row>
    <row r="31" spans="1:11" ht="31.5" x14ac:dyDescent="0.25">
      <c r="A31" s="291" t="s">
        <v>353</v>
      </c>
      <c r="B31" s="292" t="str">
        <f>K14</f>
        <v>?</v>
      </c>
    </row>
    <row r="32" spans="1:11" x14ac:dyDescent="0.25">
      <c r="A32" s="294" t="s">
        <v>56</v>
      </c>
      <c r="B32" s="293" t="e">
        <f>B30+B31</f>
        <v>#VALUE!</v>
      </c>
    </row>
    <row r="37" spans="12:12" x14ac:dyDescent="0.25">
      <c r="L37" t="s">
        <v>290</v>
      </c>
    </row>
  </sheetData>
  <mergeCells count="6">
    <mergeCell ref="A1:I1"/>
    <mergeCell ref="A3:A5"/>
    <mergeCell ref="A16:O16"/>
    <mergeCell ref="B3:K4"/>
    <mergeCell ref="A17:A19"/>
    <mergeCell ref="B17:K18"/>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E44"/>
  <sheetViews>
    <sheetView topLeftCell="A9" zoomScale="120" zoomScaleNormal="120" workbookViewId="0">
      <selection activeCell="E20" sqref="E20"/>
    </sheetView>
  </sheetViews>
  <sheetFormatPr defaultColWidth="11" defaultRowHeight="15.75" x14ac:dyDescent="0.25"/>
  <cols>
    <col min="1" max="1" width="40" customWidth="1"/>
    <col min="2" max="4" width="23.875" customWidth="1"/>
    <col min="5" max="5" width="17.875" customWidth="1"/>
  </cols>
  <sheetData>
    <row r="1" spans="1:5" ht="26.1" customHeight="1" x14ac:dyDescent="0.25">
      <c r="A1" s="385" t="s">
        <v>105</v>
      </c>
      <c r="B1" s="385"/>
      <c r="C1" s="385"/>
      <c r="D1" s="385"/>
    </row>
    <row r="2" spans="1:5" ht="16.5" thickBot="1" x14ac:dyDescent="0.3">
      <c r="A2" s="30"/>
    </row>
    <row r="3" spans="1:5" x14ac:dyDescent="0.25">
      <c r="A3" s="369"/>
      <c r="B3" s="373"/>
      <c r="C3" s="374"/>
      <c r="D3" s="375"/>
    </row>
    <row r="4" spans="1:5" ht="16.5" thickBot="1" x14ac:dyDescent="0.3">
      <c r="A4" s="370"/>
      <c r="B4" s="376" t="s">
        <v>97</v>
      </c>
      <c r="C4" s="377"/>
      <c r="D4" s="378"/>
    </row>
    <row r="5" spans="1:5" ht="16.5" thickBot="1" x14ac:dyDescent="0.3">
      <c r="A5" s="371"/>
      <c r="B5" s="22">
        <v>2020</v>
      </c>
      <c r="C5" s="22">
        <v>2021</v>
      </c>
      <c r="D5" s="22">
        <v>2022</v>
      </c>
      <c r="E5" s="22">
        <v>2023</v>
      </c>
    </row>
    <row r="6" spans="1:5" ht="16.5" thickBot="1" x14ac:dyDescent="0.3">
      <c r="A6" s="16" t="s">
        <v>106</v>
      </c>
      <c r="B6" s="71">
        <v>6129489.2300000004</v>
      </c>
      <c r="C6" s="71">
        <v>6181745.1299999999</v>
      </c>
      <c r="D6" s="71">
        <v>6924165.9400000004</v>
      </c>
      <c r="E6" s="71">
        <v>10353911.029999999</v>
      </c>
    </row>
    <row r="7" spans="1:5" ht="16.5" thickBot="1" x14ac:dyDescent="0.3">
      <c r="A7" s="16" t="s">
        <v>107</v>
      </c>
      <c r="B7" s="71">
        <v>5044509.59</v>
      </c>
      <c r="C7" s="71">
        <v>5697881.1399999997</v>
      </c>
      <c r="D7" s="71">
        <v>6658386.1900000004</v>
      </c>
      <c r="E7" s="71">
        <v>10108291.109999999</v>
      </c>
    </row>
    <row r="8" spans="1:5" ht="16.5" thickBot="1" x14ac:dyDescent="0.3">
      <c r="A8" s="16" t="s">
        <v>108</v>
      </c>
      <c r="B8" s="74">
        <f>B6-B7</f>
        <v>1084979.6400000006</v>
      </c>
      <c r="C8" s="73">
        <f>C6-C7</f>
        <v>483863.99000000022</v>
      </c>
      <c r="D8" s="73">
        <f>D6-D7</f>
        <v>265779.75</v>
      </c>
      <c r="E8" s="73">
        <f>E6-E7</f>
        <v>245619.91999999993</v>
      </c>
    </row>
    <row r="9" spans="1:5" ht="16.5" thickBot="1" x14ac:dyDescent="0.3">
      <c r="A9" s="16" t="s">
        <v>109</v>
      </c>
      <c r="B9" s="76">
        <v>15093.61</v>
      </c>
      <c r="C9" s="71">
        <v>15093.61</v>
      </c>
      <c r="D9" s="71"/>
      <c r="E9" s="71"/>
    </row>
    <row r="10" spans="1:5" ht="16.5" thickBot="1" x14ac:dyDescent="0.3">
      <c r="A10" s="16" t="s">
        <v>110</v>
      </c>
      <c r="B10" s="76"/>
      <c r="C10" s="76"/>
      <c r="D10" s="71"/>
      <c r="E10" s="71"/>
    </row>
    <row r="11" spans="1:5" ht="16.5" thickBot="1" x14ac:dyDescent="0.3">
      <c r="A11" s="16" t="s">
        <v>111</v>
      </c>
      <c r="B11" s="74">
        <f>B8+B9-B10</f>
        <v>1100073.2500000007</v>
      </c>
      <c r="C11" s="73">
        <f>C8+C9-C10</f>
        <v>498957.60000000021</v>
      </c>
      <c r="D11" s="73">
        <f>D8+D9-D10</f>
        <v>265779.75</v>
      </c>
      <c r="E11" s="73">
        <f>E8+E9-E10</f>
        <v>245619.91999999993</v>
      </c>
    </row>
    <row r="12" spans="1:5" x14ac:dyDescent="0.25">
      <c r="A12" s="31"/>
    </row>
    <row r="13" spans="1:5" x14ac:dyDescent="0.25">
      <c r="A13" s="32" t="s">
        <v>112</v>
      </c>
    </row>
    <row r="14" spans="1:5" x14ac:dyDescent="0.25">
      <c r="A14" s="31"/>
    </row>
    <row r="15" spans="1:5" x14ac:dyDescent="0.25">
      <c r="A15" s="30" t="s">
        <v>113</v>
      </c>
    </row>
    <row r="16" spans="1:5" ht="16.5" thickBot="1" x14ac:dyDescent="0.3">
      <c r="A16" s="30"/>
    </row>
    <row r="17" spans="1:5" x14ac:dyDescent="0.25">
      <c r="A17" s="386"/>
      <c r="B17" s="397" t="s">
        <v>97</v>
      </c>
      <c r="C17" s="398"/>
      <c r="D17" s="398"/>
      <c r="E17" s="399"/>
    </row>
    <row r="18" spans="1:5" ht="16.5" thickBot="1" x14ac:dyDescent="0.3">
      <c r="A18" s="387"/>
      <c r="B18" s="400"/>
      <c r="C18" s="401"/>
      <c r="D18" s="401"/>
      <c r="E18" s="402"/>
    </row>
    <row r="19" spans="1:5" ht="16.5" thickBot="1" x14ac:dyDescent="0.3">
      <c r="A19" s="371"/>
      <c r="B19" s="2">
        <v>2020</v>
      </c>
      <c r="C19" s="2">
        <v>2021</v>
      </c>
      <c r="D19" s="2">
        <v>2022</v>
      </c>
      <c r="E19" s="2">
        <v>2023</v>
      </c>
    </row>
    <row r="20" spans="1:5" ht="16.5" thickBot="1" x14ac:dyDescent="0.3">
      <c r="A20" s="16" t="s">
        <v>114</v>
      </c>
      <c r="B20" s="71">
        <v>5097905.2</v>
      </c>
      <c r="C20" s="172">
        <v>4370795.05</v>
      </c>
      <c r="D20" s="71">
        <v>5038627.3</v>
      </c>
      <c r="E20" s="71">
        <v>7040339.8700000001</v>
      </c>
    </row>
    <row r="21" spans="1:5" ht="16.5" thickBot="1" x14ac:dyDescent="0.3">
      <c r="A21" s="16" t="s">
        <v>115</v>
      </c>
      <c r="B21" s="71">
        <v>2742275.29</v>
      </c>
      <c r="C21" s="172">
        <v>4704999.96</v>
      </c>
      <c r="D21" s="71">
        <v>5807241.6399999997</v>
      </c>
      <c r="E21" s="71">
        <v>5590574.9199999999</v>
      </c>
    </row>
    <row r="22" spans="1:5" ht="16.5" thickBot="1" x14ac:dyDescent="0.3">
      <c r="A22" s="33" t="s">
        <v>116</v>
      </c>
      <c r="B22" s="74">
        <f>B20-B21</f>
        <v>2355629.91</v>
      </c>
      <c r="C22" s="74">
        <f>C20-C21</f>
        <v>-334204.91000000015</v>
      </c>
      <c r="D22" s="74">
        <f>D20-D21</f>
        <v>-768614.33999999985</v>
      </c>
      <c r="E22" s="74">
        <f>E20-E21</f>
        <v>1449764.9500000002</v>
      </c>
    </row>
    <row r="23" spans="1:5" ht="24.75" thickBot="1" x14ac:dyDescent="0.3">
      <c r="A23" s="16" t="s">
        <v>117</v>
      </c>
      <c r="B23" s="76">
        <v>15093.61</v>
      </c>
      <c r="C23" s="71"/>
      <c r="D23" s="71"/>
      <c r="E23" s="71"/>
    </row>
    <row r="24" spans="1:5" ht="16.5" thickBot="1" x14ac:dyDescent="0.3">
      <c r="A24" s="16" t="s">
        <v>118</v>
      </c>
      <c r="B24" s="76"/>
      <c r="C24" s="76"/>
      <c r="D24" s="71"/>
      <c r="E24" s="71"/>
    </row>
    <row r="25" spans="1:5" ht="16.5" thickBot="1" x14ac:dyDescent="0.3">
      <c r="A25" s="33" t="s">
        <v>119</v>
      </c>
      <c r="B25" s="74">
        <f>B23-B24</f>
        <v>15093.61</v>
      </c>
      <c r="C25" s="74">
        <f>C23-C24</f>
        <v>0</v>
      </c>
      <c r="D25" s="74">
        <f>D23-D24</f>
        <v>0</v>
      </c>
      <c r="E25" s="74">
        <f>E23-E24</f>
        <v>0</v>
      </c>
    </row>
    <row r="26" spans="1:5" ht="16.5" thickBot="1" x14ac:dyDescent="0.3">
      <c r="A26" s="16" t="s">
        <v>120</v>
      </c>
      <c r="B26" s="71">
        <v>1031584.03</v>
      </c>
      <c r="C26" s="71">
        <v>9627585.6099999994</v>
      </c>
      <c r="D26" s="71">
        <v>11653548.539999999</v>
      </c>
      <c r="E26" s="71">
        <v>4573329.82</v>
      </c>
    </row>
    <row r="27" spans="1:5" ht="16.5" thickBot="1" x14ac:dyDescent="0.3">
      <c r="A27" s="16" t="s">
        <v>121</v>
      </c>
      <c r="B27" s="71">
        <v>2287140.75</v>
      </c>
      <c r="C27" s="71">
        <v>6981246.8499999996</v>
      </c>
      <c r="D27" s="71">
        <v>7168868.7400000002</v>
      </c>
      <c r="E27" s="71">
        <v>4651344.76</v>
      </c>
    </row>
    <row r="28" spans="1:5" ht="16.5" thickBot="1" x14ac:dyDescent="0.3">
      <c r="A28" s="33" t="s">
        <v>122</v>
      </c>
      <c r="B28" s="73">
        <f>B26-B27</f>
        <v>-1255556.72</v>
      </c>
      <c r="C28" s="74">
        <f>C26-C27</f>
        <v>2646338.7599999998</v>
      </c>
      <c r="D28" s="74">
        <f>D26-D27</f>
        <v>4484679.7999999989</v>
      </c>
      <c r="E28" s="74">
        <f>E26-E27</f>
        <v>-78014.939999999478</v>
      </c>
    </row>
    <row r="29" spans="1:5" x14ac:dyDescent="0.25">
      <c r="A29" s="403"/>
      <c r="B29" s="404"/>
      <c r="C29" s="404"/>
      <c r="D29" s="404"/>
      <c r="E29" s="404"/>
    </row>
    <row r="30" spans="1:5" ht="16.5" thickBot="1" x14ac:dyDescent="0.3">
      <c r="A30" s="16" t="s">
        <v>123</v>
      </c>
      <c r="B30" s="75">
        <f>B22+B23-B24+B26-B27</f>
        <v>1115166.7999999998</v>
      </c>
      <c r="C30" s="72">
        <f>C22+C25+C28</f>
        <v>2312133.8499999996</v>
      </c>
      <c r="D30" s="72">
        <f>D22+D25+D28</f>
        <v>3716065.459999999</v>
      </c>
      <c r="E30" s="72">
        <f>E22+E25+E28</f>
        <v>1371750.0100000007</v>
      </c>
    </row>
    <row r="31" spans="1:5" x14ac:dyDescent="0.25">
      <c r="A31" s="31"/>
    </row>
    <row r="33" spans="1:5" x14ac:dyDescent="0.25">
      <c r="A33" s="21" t="s">
        <v>124</v>
      </c>
    </row>
    <row r="34" spans="1:5" ht="16.5" thickBot="1" x14ac:dyDescent="0.3">
      <c r="A34" s="30"/>
    </row>
    <row r="35" spans="1:5" x14ac:dyDescent="0.25">
      <c r="A35" s="369"/>
      <c r="B35" s="395" t="s">
        <v>97</v>
      </c>
      <c r="C35" s="396"/>
      <c r="D35" s="396"/>
    </row>
    <row r="36" spans="1:5" ht="16.5" thickBot="1" x14ac:dyDescent="0.3">
      <c r="A36" s="370"/>
      <c r="B36" s="376"/>
      <c r="C36" s="377"/>
      <c r="D36" s="377"/>
    </row>
    <row r="37" spans="1:5" ht="16.5" thickBot="1" x14ac:dyDescent="0.3">
      <c r="A37" s="371"/>
      <c r="B37" s="22">
        <v>2020</v>
      </c>
      <c r="C37" s="22">
        <v>2021</v>
      </c>
      <c r="D37" s="312">
        <v>2022</v>
      </c>
      <c r="E37" s="315">
        <v>2023</v>
      </c>
    </row>
    <row r="38" spans="1:5" ht="16.5" thickBot="1" x14ac:dyDescent="0.3">
      <c r="A38" s="16" t="s">
        <v>125</v>
      </c>
      <c r="B38" s="225">
        <v>1100073.25</v>
      </c>
      <c r="C38" s="226">
        <v>266385.08</v>
      </c>
      <c r="D38" s="313">
        <v>16489.73</v>
      </c>
      <c r="E38" s="316">
        <v>1609866.92</v>
      </c>
    </row>
    <row r="39" spans="1:5" ht="16.5" thickBot="1" x14ac:dyDescent="0.3">
      <c r="A39" s="16" t="s">
        <v>126</v>
      </c>
      <c r="B39" s="226"/>
      <c r="C39" s="226"/>
      <c r="D39" s="314"/>
      <c r="E39" s="316">
        <v>159765.10999999999</v>
      </c>
    </row>
    <row r="40" spans="1:5" ht="16.5" thickBot="1" x14ac:dyDescent="0.3">
      <c r="A40" s="16" t="s">
        <v>127</v>
      </c>
      <c r="B40" s="226"/>
      <c r="C40" s="226">
        <v>232572.52</v>
      </c>
      <c r="D40" s="314">
        <v>249290.02</v>
      </c>
      <c r="E40" s="316">
        <v>-201169.56</v>
      </c>
    </row>
    <row r="41" spans="1:5" ht="16.5" thickBot="1" x14ac:dyDescent="0.3">
      <c r="A41" s="16" t="s">
        <v>108</v>
      </c>
      <c r="B41" s="225">
        <f>B38+B39-B40</f>
        <v>1100073.25</v>
      </c>
      <c r="C41" s="225">
        <f>C38+C39-C40</f>
        <v>33812.560000000027</v>
      </c>
      <c r="D41" s="313">
        <f>D38+D39-D40</f>
        <v>-232800.28999999998</v>
      </c>
      <c r="E41" s="316">
        <f>SUM(E38:E40)</f>
        <v>1568462.4699999997</v>
      </c>
    </row>
    <row r="42" spans="1:5" x14ac:dyDescent="0.25">
      <c r="A42" s="31"/>
    </row>
    <row r="43" spans="1:5" x14ac:dyDescent="0.25">
      <c r="A43" s="31"/>
    </row>
    <row r="44" spans="1:5" x14ac:dyDescent="0.25">
      <c r="A44" s="34"/>
    </row>
  </sheetData>
  <mergeCells count="9">
    <mergeCell ref="A1:D1"/>
    <mergeCell ref="A35:A37"/>
    <mergeCell ref="A3:A5"/>
    <mergeCell ref="B3:D3"/>
    <mergeCell ref="B4:D4"/>
    <mergeCell ref="A17:A19"/>
    <mergeCell ref="B35:D36"/>
    <mergeCell ref="B17:E18"/>
    <mergeCell ref="A29:E29"/>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M30"/>
  <sheetViews>
    <sheetView topLeftCell="B1" workbookViewId="0">
      <selection activeCell="L10" sqref="L10"/>
    </sheetView>
  </sheetViews>
  <sheetFormatPr defaultColWidth="11" defaultRowHeight="15.75" x14ac:dyDescent="0.25"/>
  <cols>
    <col min="1" max="1" width="37.125" customWidth="1"/>
    <col min="2" max="10" width="17.875" customWidth="1"/>
    <col min="11" max="13" width="14.625" customWidth="1"/>
  </cols>
  <sheetData>
    <row r="1" spans="1:13" x14ac:dyDescent="0.25">
      <c r="A1" s="40" t="s">
        <v>128</v>
      </c>
      <c r="B1" s="35"/>
      <c r="C1" s="35"/>
      <c r="D1" s="35"/>
      <c r="E1" s="35"/>
      <c r="F1" s="35"/>
      <c r="G1" s="35"/>
      <c r="H1" s="35"/>
      <c r="I1" s="35"/>
      <c r="J1" s="35"/>
    </row>
    <row r="2" spans="1:13" ht="16.5" thickBot="1" x14ac:dyDescent="0.3">
      <c r="A2" s="35"/>
    </row>
    <row r="3" spans="1:13" ht="16.5" thickBot="1" x14ac:dyDescent="0.3">
      <c r="A3" s="405"/>
      <c r="B3" s="413">
        <v>2020</v>
      </c>
      <c r="C3" s="414"/>
      <c r="D3" s="415"/>
      <c r="E3" s="420">
        <v>2021</v>
      </c>
      <c r="F3" s="420"/>
      <c r="G3" s="421"/>
      <c r="H3" s="422">
        <v>2022</v>
      </c>
      <c r="I3" s="420"/>
      <c r="J3" s="421"/>
      <c r="K3" s="422">
        <v>2023</v>
      </c>
      <c r="L3" s="420"/>
      <c r="M3" s="421"/>
    </row>
    <row r="4" spans="1:13" x14ac:dyDescent="0.25">
      <c r="A4" s="406"/>
      <c r="B4" s="97"/>
      <c r="C4" s="97"/>
      <c r="D4" s="98"/>
      <c r="E4" s="99"/>
      <c r="F4" s="99"/>
      <c r="G4" s="100"/>
      <c r="H4" s="99"/>
      <c r="I4" s="99"/>
      <c r="J4" s="100"/>
      <c r="K4" s="99"/>
      <c r="L4" s="99"/>
      <c r="M4" s="100"/>
    </row>
    <row r="5" spans="1:13" x14ac:dyDescent="0.25">
      <c r="A5" s="406"/>
      <c r="B5" s="92" t="s">
        <v>129</v>
      </c>
      <c r="C5" s="92" t="s">
        <v>71</v>
      </c>
      <c r="D5" s="98"/>
      <c r="E5" s="92" t="s">
        <v>129</v>
      </c>
      <c r="F5" s="92" t="s">
        <v>71</v>
      </c>
      <c r="G5" s="98"/>
      <c r="H5" s="92" t="s">
        <v>129</v>
      </c>
      <c r="I5" s="92" t="s">
        <v>71</v>
      </c>
      <c r="J5" s="98"/>
      <c r="K5" s="92" t="s">
        <v>129</v>
      </c>
      <c r="L5" s="92" t="s">
        <v>71</v>
      </c>
      <c r="M5" s="98"/>
    </row>
    <row r="6" spans="1:13" ht="25.5" x14ac:dyDescent="0.25">
      <c r="A6" s="406"/>
      <c r="B6" s="92" t="s">
        <v>130</v>
      </c>
      <c r="C6" s="92" t="s">
        <v>131</v>
      </c>
      <c r="D6" s="92" t="s">
        <v>132</v>
      </c>
      <c r="E6" s="92" t="s">
        <v>130</v>
      </c>
      <c r="F6" s="92" t="s">
        <v>131</v>
      </c>
      <c r="G6" s="92" t="s">
        <v>132</v>
      </c>
      <c r="H6" s="92" t="s">
        <v>130</v>
      </c>
      <c r="I6" s="92" t="s">
        <v>131</v>
      </c>
      <c r="J6" s="92" t="s">
        <v>132</v>
      </c>
      <c r="K6" s="92" t="s">
        <v>130</v>
      </c>
      <c r="L6" s="92" t="s">
        <v>131</v>
      </c>
      <c r="M6" s="92" t="s">
        <v>132</v>
      </c>
    </row>
    <row r="7" spans="1:13" ht="16.5" thickBot="1" x14ac:dyDescent="0.3">
      <c r="A7" s="407"/>
      <c r="B7" s="101"/>
      <c r="C7" s="101"/>
      <c r="D7" s="102" t="s">
        <v>133</v>
      </c>
      <c r="E7" s="101"/>
      <c r="F7" s="101"/>
      <c r="G7" s="102" t="s">
        <v>133</v>
      </c>
      <c r="H7" s="101"/>
      <c r="I7" s="101"/>
      <c r="J7" s="102" t="s">
        <v>133</v>
      </c>
      <c r="K7" s="101"/>
      <c r="L7" s="101"/>
      <c r="M7" s="102" t="s">
        <v>133</v>
      </c>
    </row>
    <row r="8" spans="1:13" ht="16.5" thickBot="1" x14ac:dyDescent="0.3">
      <c r="A8" s="103" t="s">
        <v>281</v>
      </c>
      <c r="B8" s="71">
        <v>1394971.28</v>
      </c>
      <c r="C8" s="71">
        <v>1060567.54</v>
      </c>
      <c r="D8" s="264">
        <f>C8/B8</f>
        <v>0.76027912201891357</v>
      </c>
      <c r="E8" s="71">
        <v>1326710.22</v>
      </c>
      <c r="F8" s="71">
        <v>912136.07</v>
      </c>
      <c r="G8" s="264">
        <f t="shared" ref="G8:G11" si="0">F8/E8</f>
        <v>0.68751718065456668</v>
      </c>
      <c r="H8" s="71">
        <v>1613280.88</v>
      </c>
      <c r="I8" s="71">
        <v>1681013.15</v>
      </c>
      <c r="J8" s="104">
        <f>I8/H8*100</f>
        <v>104.19841769896883</v>
      </c>
      <c r="K8" s="71">
        <v>1837748</v>
      </c>
      <c r="L8" s="71">
        <v>603741.43000000005</v>
      </c>
      <c r="M8" s="104">
        <f>L8/K8*100</f>
        <v>32.852242527267073</v>
      </c>
    </row>
    <row r="9" spans="1:13" ht="16.5" thickBot="1" x14ac:dyDescent="0.3">
      <c r="A9" s="103" t="s">
        <v>134</v>
      </c>
      <c r="B9" s="71">
        <v>600108.5</v>
      </c>
      <c r="C9" s="71">
        <v>454412.75</v>
      </c>
      <c r="D9" s="264">
        <f t="shared" ref="D9:D11" si="1">C9/B9</f>
        <v>0.75721765314105705</v>
      </c>
      <c r="E9" s="71">
        <v>1347213.11</v>
      </c>
      <c r="F9" s="71">
        <v>1151080.25</v>
      </c>
      <c r="G9" s="264">
        <f t="shared" si="0"/>
        <v>0.85441586149647841</v>
      </c>
      <c r="H9" s="71">
        <v>672489.13</v>
      </c>
      <c r="I9" s="71">
        <v>361840.85</v>
      </c>
      <c r="J9" s="104">
        <f>I9/H9*100</f>
        <v>53.806200555241688</v>
      </c>
      <c r="K9" s="71">
        <v>912484.64</v>
      </c>
      <c r="L9" s="71">
        <v>11643.1</v>
      </c>
      <c r="M9" s="104">
        <f>L9/K9*100</f>
        <v>1.2759776427579099</v>
      </c>
    </row>
    <row r="10" spans="1:13" ht="16.5" thickBot="1" x14ac:dyDescent="0.3">
      <c r="A10" s="103" t="s">
        <v>135</v>
      </c>
      <c r="B10" s="71">
        <v>416289.42</v>
      </c>
      <c r="C10" s="71">
        <v>99689.85</v>
      </c>
      <c r="D10" s="264">
        <f t="shared" si="1"/>
        <v>0.23947245644628684</v>
      </c>
      <c r="E10" s="71">
        <v>446289.72</v>
      </c>
      <c r="F10" s="71">
        <v>84254.43</v>
      </c>
      <c r="G10" s="264">
        <f t="shared" si="0"/>
        <v>0.18878864160258946</v>
      </c>
      <c r="H10" s="71">
        <v>573956.74</v>
      </c>
      <c r="I10" s="71">
        <v>732103.83</v>
      </c>
      <c r="J10" s="104">
        <f>I10/H10*100</f>
        <v>127.55383445797675</v>
      </c>
      <c r="K10" s="71">
        <v>440200.64</v>
      </c>
      <c r="L10" s="71">
        <v>200226.94</v>
      </c>
      <c r="M10" s="104">
        <f>L10/K10*100</f>
        <v>45.485381393357358</v>
      </c>
    </row>
    <row r="11" spans="1:13" ht="16.5" thickBot="1" x14ac:dyDescent="0.3">
      <c r="A11" s="103" t="s">
        <v>136</v>
      </c>
      <c r="B11" s="78">
        <f>SUM(B8:B10)</f>
        <v>2411369.2000000002</v>
      </c>
      <c r="C11" s="78">
        <f>SUM(C8:C10)</f>
        <v>1614670.1400000001</v>
      </c>
      <c r="D11" s="264">
        <f t="shared" si="1"/>
        <v>0.66960718416740161</v>
      </c>
      <c r="E11" s="78">
        <f>SUM(E8:E10)</f>
        <v>3120213.05</v>
      </c>
      <c r="F11" s="78">
        <f>SUM(F8:F10)</f>
        <v>2147470.75</v>
      </c>
      <c r="G11" s="264">
        <f t="shared" si="0"/>
        <v>0.68824491007112487</v>
      </c>
      <c r="H11" s="78">
        <f>SUM(H8:H10)</f>
        <v>2859726.75</v>
      </c>
      <c r="I11" s="78">
        <f>SUM(I8:I10)</f>
        <v>2774957.83</v>
      </c>
      <c r="J11" s="105">
        <f>I11/H11*100</f>
        <v>97.035768539773954</v>
      </c>
      <c r="K11" s="78">
        <f>SUM(K8:K10)</f>
        <v>3190433.2800000003</v>
      </c>
      <c r="L11" s="78">
        <f>SUM(L8:L10)</f>
        <v>815611.47</v>
      </c>
      <c r="M11" s="105">
        <f>L11/K11*100</f>
        <v>25.564285425207196</v>
      </c>
    </row>
    <row r="12" spans="1:13" x14ac:dyDescent="0.25">
      <c r="A12" s="20" t="s">
        <v>137</v>
      </c>
      <c r="H12" s="77"/>
      <c r="I12" s="77"/>
    </row>
    <row r="13" spans="1:13" x14ac:dyDescent="0.25">
      <c r="A13" s="36"/>
    </row>
    <row r="14" spans="1:13" x14ac:dyDescent="0.25">
      <c r="A14" s="36"/>
    </row>
    <row r="15" spans="1:13" x14ac:dyDescent="0.25">
      <c r="A15" s="39" t="s">
        <v>138</v>
      </c>
      <c r="F15" s="91"/>
    </row>
    <row r="16" spans="1:13" x14ac:dyDescent="0.25">
      <c r="A16" s="20"/>
    </row>
    <row r="17" spans="1:8" ht="16.5" thickBot="1" x14ac:dyDescent="0.3">
      <c r="A17" s="37"/>
      <c r="F17" s="89"/>
    </row>
    <row r="18" spans="1:8" x14ac:dyDescent="0.25">
      <c r="A18" s="408"/>
      <c r="B18" s="38"/>
      <c r="C18" s="38"/>
      <c r="D18" s="38"/>
      <c r="E18" s="38"/>
      <c r="F18" s="38"/>
    </row>
    <row r="19" spans="1:8" x14ac:dyDescent="0.25">
      <c r="A19" s="409"/>
      <c r="B19" s="15" t="s">
        <v>0</v>
      </c>
      <c r="C19" s="15" t="s">
        <v>0</v>
      </c>
      <c r="D19" s="15" t="s">
        <v>0</v>
      </c>
      <c r="E19" s="15" t="s">
        <v>0</v>
      </c>
      <c r="F19" s="15" t="s">
        <v>0</v>
      </c>
    </row>
    <row r="20" spans="1:8" ht="16.5" thickBot="1" x14ac:dyDescent="0.3">
      <c r="A20" s="410"/>
      <c r="B20" s="2">
        <v>2019</v>
      </c>
      <c r="C20" s="2">
        <v>2020</v>
      </c>
      <c r="D20" s="2">
        <v>2021</v>
      </c>
      <c r="E20" s="2">
        <v>2022</v>
      </c>
      <c r="F20" s="2">
        <v>2023</v>
      </c>
      <c r="H20" t="s">
        <v>361</v>
      </c>
    </row>
    <row r="21" spans="1:8" x14ac:dyDescent="0.25">
      <c r="A21" s="10"/>
      <c r="B21" s="411">
        <v>190000</v>
      </c>
      <c r="C21" s="411">
        <v>135386.12</v>
      </c>
      <c r="D21" s="411">
        <v>220386.12</v>
      </c>
      <c r="E21" s="411">
        <v>604076.71</v>
      </c>
      <c r="F21" s="411">
        <v>305612.51</v>
      </c>
    </row>
    <row r="22" spans="1:8" ht="16.5" thickBot="1" x14ac:dyDescent="0.3">
      <c r="A22" s="16" t="s">
        <v>139</v>
      </c>
      <c r="B22" s="412"/>
      <c r="C22" s="412"/>
      <c r="D22" s="412"/>
      <c r="E22" s="412"/>
      <c r="F22" s="412"/>
    </row>
    <row r="23" spans="1:8" x14ac:dyDescent="0.25">
      <c r="A23" s="10"/>
      <c r="B23" s="411">
        <v>10882.19</v>
      </c>
      <c r="C23" s="411">
        <v>20349</v>
      </c>
      <c r="D23" s="411">
        <v>10938.3</v>
      </c>
      <c r="E23" s="411">
        <v>489636.71</v>
      </c>
      <c r="F23" s="411">
        <v>0</v>
      </c>
      <c r="G23" s="110"/>
    </row>
    <row r="24" spans="1:8" ht="16.5" thickBot="1" x14ac:dyDescent="0.3">
      <c r="A24" s="16" t="s">
        <v>140</v>
      </c>
      <c r="B24" s="412"/>
      <c r="C24" s="412"/>
      <c r="D24" s="412"/>
      <c r="E24" s="412"/>
      <c r="F24" s="412"/>
    </row>
    <row r="25" spans="1:8" x14ac:dyDescent="0.25">
      <c r="A25" s="10"/>
      <c r="B25" s="411">
        <v>10882.19</v>
      </c>
      <c r="C25" s="411">
        <v>20349</v>
      </c>
      <c r="D25" s="411">
        <v>10938.3</v>
      </c>
      <c r="E25" s="411">
        <v>62348.87</v>
      </c>
      <c r="F25" s="411">
        <v>0</v>
      </c>
    </row>
    <row r="26" spans="1:8" ht="16.5" thickBot="1" x14ac:dyDescent="0.3">
      <c r="A26" s="16" t="s">
        <v>141</v>
      </c>
      <c r="B26" s="412"/>
      <c r="C26" s="412"/>
      <c r="D26" s="412"/>
      <c r="E26" s="412"/>
      <c r="F26" s="412"/>
    </row>
    <row r="27" spans="1:8" ht="16.5" thickBot="1" x14ac:dyDescent="0.3">
      <c r="A27" s="16" t="s">
        <v>142</v>
      </c>
      <c r="B27" s="71">
        <v>51535.63</v>
      </c>
      <c r="C27" s="71">
        <v>72352.98</v>
      </c>
      <c r="D27" s="71">
        <v>29201.71</v>
      </c>
      <c r="E27" s="203">
        <v>133076.82999999999</v>
      </c>
      <c r="F27" s="203"/>
    </row>
    <row r="28" spans="1:8" x14ac:dyDescent="0.25">
      <c r="A28" s="10"/>
      <c r="B28" s="416">
        <f>B25/B23</f>
        <v>1</v>
      </c>
      <c r="C28" s="416">
        <f>C25/C23</f>
        <v>1</v>
      </c>
      <c r="D28" s="416">
        <f>D25/D23</f>
        <v>1</v>
      </c>
      <c r="E28" s="418">
        <f>E25/E23</f>
        <v>0.12733700052841218</v>
      </c>
      <c r="F28" s="418">
        <v>0</v>
      </c>
    </row>
    <row r="29" spans="1:8" ht="16.5" thickBot="1" x14ac:dyDescent="0.3">
      <c r="A29" s="16" t="s">
        <v>143</v>
      </c>
      <c r="B29" s="417"/>
      <c r="C29" s="417"/>
      <c r="D29" s="417"/>
      <c r="E29" s="419"/>
      <c r="F29" s="419"/>
    </row>
    <row r="30" spans="1:8" x14ac:dyDescent="0.25">
      <c r="A30" s="36"/>
    </row>
  </sheetData>
  <mergeCells count="26">
    <mergeCell ref="K3:M3"/>
    <mergeCell ref="F21:F22"/>
    <mergeCell ref="F23:F24"/>
    <mergeCell ref="F25:F26"/>
    <mergeCell ref="F28:F29"/>
    <mergeCell ref="H3:J3"/>
    <mergeCell ref="E28:E29"/>
    <mergeCell ref="E21:E22"/>
    <mergeCell ref="E23:E24"/>
    <mergeCell ref="E25:E26"/>
    <mergeCell ref="E3:G3"/>
    <mergeCell ref="B28:B29"/>
    <mergeCell ref="C21:C22"/>
    <mergeCell ref="D21:D22"/>
    <mergeCell ref="C28:C29"/>
    <mergeCell ref="D28:D29"/>
    <mergeCell ref="B23:B24"/>
    <mergeCell ref="C23:C24"/>
    <mergeCell ref="C25:C26"/>
    <mergeCell ref="D25:D26"/>
    <mergeCell ref="A3:A7"/>
    <mergeCell ref="A18:A20"/>
    <mergeCell ref="D23:D24"/>
    <mergeCell ref="B25:B26"/>
    <mergeCell ref="B21:B22"/>
    <mergeCell ref="B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2</vt:i4>
      </vt:variant>
    </vt:vector>
  </HeadingPairs>
  <TitlesOfParts>
    <vt:vector size="18" baseType="lpstr">
      <vt:lpstr>Anticipazioni tesoreria</vt:lpstr>
      <vt:lpstr>Equilibri di bilancio 2022</vt:lpstr>
      <vt:lpstr>Entrate e spese non Rip.</vt:lpstr>
      <vt:lpstr>Riacc. Straord.</vt:lpstr>
      <vt:lpstr>Risultato di amm. 2022</vt:lpstr>
      <vt:lpstr>Risultato di amm. 2023</vt:lpstr>
      <vt:lpstr>Evoluzione del risultato amm.ne</vt:lpstr>
      <vt:lpstr>Gestione competenza</vt:lpstr>
      <vt:lpstr>Capacità riscossione</vt:lpstr>
      <vt:lpstr>Gestione residui</vt:lpstr>
      <vt:lpstr>Debiti fuori bilancio</vt:lpstr>
      <vt:lpstr>Servizi Conto Terzi</vt:lpstr>
      <vt:lpstr>Indebitamento</vt:lpstr>
      <vt:lpstr>Servizi domanda ind.le</vt:lpstr>
      <vt:lpstr>Spesa organi politici</vt:lpstr>
      <vt:lpstr>Dinamica retributiva</vt:lpstr>
      <vt:lpstr>'Equilibri di bilancio 2022'!_ftn1</vt:lpstr>
      <vt:lpstr>'Equilibri di bilancio 2022'!_ftnref1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Infantino</dc:creator>
  <cp:lastModifiedBy>client</cp:lastModifiedBy>
  <cp:lastPrinted>2024-09-27T10:14:44Z</cp:lastPrinted>
  <dcterms:created xsi:type="dcterms:W3CDTF">2018-07-17T05:07:07Z</dcterms:created>
  <dcterms:modified xsi:type="dcterms:W3CDTF">2024-10-10T07:41:02Z</dcterms:modified>
</cp:coreProperties>
</file>